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20" yWindow="50" windowWidth="19420" windowHeight="8340" tabRatio="889"/>
  </bookViews>
  <sheets>
    <sheet name="Templates.Links" sheetId="1" r:id="rId1"/>
    <sheet name="Inquiry" sheetId="46" r:id="rId2"/>
    <sheet name="FAC." sheetId="2" r:id="rId3"/>
    <sheet name="F counts" sheetId="3" r:id="rId4"/>
    <sheet name="MED." sheetId="4" r:id="rId5"/>
    <sheet name="M counts" sheetId="5" r:id="rId6"/>
    <sheet name="C." sheetId="6" r:id="rId7"/>
    <sheet name="C counts" sheetId="7" r:id="rId8"/>
    <sheet name="H" sheetId="47" r:id="rId9"/>
    <sheet name="H Counts" sheetId="18" r:id="rId10"/>
    <sheet name="SDs" sheetId="29" r:id="rId11"/>
    <sheet name="DR" sheetId="30" r:id="rId12"/>
    <sheet name="Contracts" sheetId="45" r:id="rId13"/>
    <sheet name="SG" sheetId="32" r:id="rId14"/>
    <sheet name="Time" sheetId="27" r:id="rId15"/>
    <sheet name="data input" sheetId="20" r:id="rId16"/>
    <sheet name="p v p" sheetId="21" r:id="rId17"/>
    <sheet name="1" sheetId="48" r:id="rId18"/>
    <sheet name="2" sheetId="39" r:id="rId19"/>
    <sheet name="3" sheetId="34" r:id="rId20"/>
    <sheet name="4" sheetId="41" r:id="rId21"/>
    <sheet name="5" sheetId="42" r:id="rId22"/>
    <sheet name="6" sheetId="43" r:id="rId23"/>
    <sheet name="7" sheetId="44" r:id="rId24"/>
    <sheet name="8" sheetId="25" r:id="rId25"/>
    <sheet name="9" sheetId="26" r:id="rId26"/>
    <sheet name="10" sheetId="12" r:id="rId27"/>
    <sheet name="Sheet1" sheetId="28" r:id="rId28"/>
  </sheets>
  <definedNames>
    <definedName name="_xlnm._FilterDatabase" localSheetId="2" hidden="1">FAC.!$D$1:$AD$193</definedName>
    <definedName name="_xlnm._FilterDatabase" localSheetId="1" hidden="1">Inquiry!$D$1:$T$192</definedName>
    <definedName name="_xlnm._FilterDatabase" localSheetId="10" hidden="1">SDs!$1:$155</definedName>
    <definedName name="B" localSheetId="1">Inquiry!$W$63</definedName>
    <definedName name="B">FAC.!$AG$64</definedName>
    <definedName name="D" localSheetId="1">Inquiry!$W$62</definedName>
    <definedName name="D">FAC.!$AG$63</definedName>
    <definedName name="P" localSheetId="1">Inquiry!$W$61</definedName>
    <definedName name="P">FAC.!$AG$62</definedName>
    <definedName name="Parent" localSheetId="1">Inquiry!$R$62:$R$63</definedName>
    <definedName name="Parent">FAC.!$Y$63:$Y$64</definedName>
    <definedName name="_xlnm.Print_Area" localSheetId="10">SDs!$A$1:$I$155</definedName>
    <definedName name="_xlnm.Print_Titles" localSheetId="10">SDs!$1:$1</definedName>
    <definedName name="S" localSheetId="1">Inquiry!$W$64</definedName>
    <definedName name="S">FAC.!$AG$65</definedName>
    <definedName name="U" localSheetId="1">Inquiry!$W$65</definedName>
    <definedName name="U">FAC.!$AG$66</definedName>
    <definedName name="W" localSheetId="1">Inquiry!$W$66</definedName>
    <definedName name="W">FAC.!$AG$67</definedName>
    <definedName name="Z_08CA5213_9F2B_4328_B239_3EDB16477A05_.wvu.Cols" localSheetId="17" hidden="1">'1'!$F:$F</definedName>
    <definedName name="Z_08CA5213_9F2B_4328_B239_3EDB16477A05_.wvu.Cols" localSheetId="26" hidden="1">'10'!$F:$F</definedName>
    <definedName name="Z_08CA5213_9F2B_4328_B239_3EDB16477A05_.wvu.Cols" localSheetId="18" hidden="1">'2'!$F:$F</definedName>
    <definedName name="Z_08CA5213_9F2B_4328_B239_3EDB16477A05_.wvu.Cols" localSheetId="19" hidden="1">'3'!$F:$F</definedName>
    <definedName name="Z_08CA5213_9F2B_4328_B239_3EDB16477A05_.wvu.Cols" localSheetId="20" hidden="1">'4'!$F:$F</definedName>
    <definedName name="Z_08CA5213_9F2B_4328_B239_3EDB16477A05_.wvu.Cols" localSheetId="21" hidden="1">'5'!$F:$F</definedName>
    <definedName name="Z_08CA5213_9F2B_4328_B239_3EDB16477A05_.wvu.Cols" localSheetId="22" hidden="1">'6'!$F:$F</definedName>
    <definedName name="Z_08CA5213_9F2B_4328_B239_3EDB16477A05_.wvu.Cols" localSheetId="23" hidden="1">'7'!$F:$F</definedName>
    <definedName name="Z_08CA5213_9F2B_4328_B239_3EDB16477A05_.wvu.Cols" localSheetId="24" hidden="1">'8'!$F:$F</definedName>
    <definedName name="Z_08CA5213_9F2B_4328_B239_3EDB16477A05_.wvu.Cols" localSheetId="25" hidden="1">'9'!$F:$F</definedName>
    <definedName name="Z_08CA5213_9F2B_4328_B239_3EDB16477A05_.wvu.FilterData" localSheetId="2" hidden="1">FAC.!$D$1:$AD$193</definedName>
    <definedName name="Z_08CA5213_9F2B_4328_B239_3EDB16477A05_.wvu.FilterData" localSheetId="1" hidden="1">Inquiry!$D$1:$T$192</definedName>
    <definedName name="Z_C8026B79_4C4A_436C_A980_AE22782A4F5F_.wvu.Cols" localSheetId="2" hidden="1">FAC.!#REF!</definedName>
    <definedName name="Z_C8026B79_4C4A_436C_A980_AE22782A4F5F_.wvu.Cols" localSheetId="1" hidden="1">Inquiry!#REF!</definedName>
  </definedNames>
  <calcPr calcId="145621"/>
  <customWorkbookViews>
    <customWorkbookView name="Melanie Reese - Personal View" guid="{BAD45175-89D5-44B0-AF3C-277DABED32D2}" mergeInterval="0" personalView="1" maximized="1" windowWidth="1264" windowHeight="764" activeSheetId="2"/>
    <customWorkbookView name="Lily Mortensen - Personal View" guid="{C8026B79-4C4A-436C-A980-AE22782A4F5F}" mergeInterval="0" personalView="1" maximized="1" windowWidth="1280" windowHeight="799" activeSheetId="2"/>
    <customWorkbookView name="Lily Robb - Personal View" guid="{08CA5213-9F2B-4328-B239-3EDB16477A05}" mergeInterval="0" personalView="1" maximized="1" windowWidth="1680" windowHeight="799" tabRatio="838" activeSheetId="8"/>
  </customWorkbookViews>
</workbook>
</file>

<file path=xl/calcChain.xml><?xml version="1.0" encoding="utf-8"?>
<calcChain xmlns="http://schemas.openxmlformats.org/spreadsheetml/2006/main">
  <c r="C4" i="48" l="1"/>
  <c r="B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L25" i="6"/>
  <c r="AN25" i="6"/>
  <c r="B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L26" i="6"/>
  <c r="AN26" i="6"/>
  <c r="B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L27" i="6"/>
  <c r="AN27" i="6"/>
  <c r="B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L28" i="6"/>
  <c r="AN28" i="6"/>
  <c r="B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L29" i="6"/>
  <c r="AN29" i="6"/>
  <c r="B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L30" i="6"/>
  <c r="AN30" i="6"/>
  <c r="B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L31" i="6"/>
  <c r="AN31" i="6"/>
  <c r="B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L32" i="6"/>
  <c r="AN32" i="6"/>
  <c r="B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L33" i="6"/>
  <c r="AN33" i="6"/>
  <c r="B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L34" i="6"/>
  <c r="AN34" i="6"/>
  <c r="B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L35" i="6"/>
  <c r="AN35" i="6"/>
  <c r="B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L36" i="6"/>
  <c r="AN36" i="6"/>
  <c r="B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L37" i="6"/>
  <c r="AN37" i="6"/>
  <c r="B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L38" i="6"/>
  <c r="AN38" i="6"/>
  <c r="B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L39" i="6"/>
  <c r="AN39" i="6"/>
  <c r="B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L40" i="6"/>
  <c r="AN40" i="6"/>
  <c r="L13" i="2"/>
  <c r="M13" i="2"/>
  <c r="N13" i="2"/>
  <c r="O13" i="2"/>
  <c r="P13" i="2"/>
  <c r="AO22" i="47" l="1"/>
  <c r="AK22" i="47"/>
  <c r="AJ22" i="47"/>
  <c r="AI22" i="47"/>
  <c r="AH22" i="47"/>
  <c r="AG22" i="47"/>
  <c r="AF22" i="47"/>
  <c r="AE22" i="47"/>
  <c r="AD22" i="47"/>
  <c r="AC22" i="47"/>
  <c r="AB22" i="47"/>
  <c r="AA22" i="47"/>
  <c r="Z22" i="47"/>
  <c r="Y22" i="47"/>
  <c r="X22" i="47"/>
  <c r="W22" i="47"/>
  <c r="B22" i="47"/>
  <c r="AO21" i="47"/>
  <c r="AK21" i="47"/>
  <c r="AJ21" i="47"/>
  <c r="AI21" i="47"/>
  <c r="AH21" i="47"/>
  <c r="AG21" i="47"/>
  <c r="AF21" i="47"/>
  <c r="AE21" i="47"/>
  <c r="AD21" i="47"/>
  <c r="AC21" i="47"/>
  <c r="AB21" i="47"/>
  <c r="AA21" i="47"/>
  <c r="Z21" i="47"/>
  <c r="Y21" i="47"/>
  <c r="X21" i="47"/>
  <c r="W21" i="47"/>
  <c r="B21" i="47"/>
  <c r="AO20" i="47"/>
  <c r="AK20" i="47"/>
  <c r="AJ20" i="47"/>
  <c r="AI20" i="47"/>
  <c r="AH20" i="47"/>
  <c r="AG20" i="47"/>
  <c r="AF20" i="47"/>
  <c r="AE20" i="47"/>
  <c r="AD20" i="47"/>
  <c r="AC20" i="47"/>
  <c r="AB20" i="47"/>
  <c r="AA20" i="47"/>
  <c r="Z20" i="47"/>
  <c r="Y20" i="47"/>
  <c r="X20" i="47"/>
  <c r="W20" i="47"/>
  <c r="B20" i="47"/>
  <c r="AO19" i="47"/>
  <c r="AK19" i="47"/>
  <c r="AJ19" i="47"/>
  <c r="AI19" i="47"/>
  <c r="AH19" i="47"/>
  <c r="AG19" i="47"/>
  <c r="AF19" i="47"/>
  <c r="AE19" i="47"/>
  <c r="AD19" i="47"/>
  <c r="AC19" i="47"/>
  <c r="AB19" i="47"/>
  <c r="AA19" i="47"/>
  <c r="Z19" i="47"/>
  <c r="Y19" i="47"/>
  <c r="X19" i="47"/>
  <c r="W19" i="47"/>
  <c r="B19" i="47"/>
  <c r="AO18" i="47"/>
  <c r="AK18" i="47"/>
  <c r="AJ18" i="47"/>
  <c r="AI18" i="47"/>
  <c r="AH18" i="47"/>
  <c r="AG18" i="47"/>
  <c r="AF18" i="47"/>
  <c r="AE18" i="47"/>
  <c r="AD18" i="47"/>
  <c r="AC18" i="47"/>
  <c r="AB18" i="47"/>
  <c r="AA18" i="47"/>
  <c r="Z18" i="47"/>
  <c r="Y18" i="47"/>
  <c r="X18" i="47"/>
  <c r="W18" i="47"/>
  <c r="B18" i="47"/>
  <c r="AO17" i="47"/>
  <c r="AK17" i="47"/>
  <c r="AJ17" i="47"/>
  <c r="AI17" i="47"/>
  <c r="AH17" i="47"/>
  <c r="AG17" i="47"/>
  <c r="AF17" i="47"/>
  <c r="AE17" i="47"/>
  <c r="AD17" i="47"/>
  <c r="AC17" i="47"/>
  <c r="AB17" i="47"/>
  <c r="AA17" i="47"/>
  <c r="Z17" i="47"/>
  <c r="Y17" i="47"/>
  <c r="X17" i="47"/>
  <c r="W17" i="47"/>
  <c r="B17" i="47"/>
  <c r="AO16" i="47"/>
  <c r="AK16" i="47"/>
  <c r="AJ16" i="47"/>
  <c r="AI16" i="47"/>
  <c r="AH16" i="47"/>
  <c r="AG16" i="47"/>
  <c r="AF16" i="47"/>
  <c r="AE16" i="47"/>
  <c r="AD16" i="47"/>
  <c r="AC16" i="47"/>
  <c r="AB16" i="47"/>
  <c r="AA16" i="47"/>
  <c r="Z16" i="47"/>
  <c r="Y16" i="47"/>
  <c r="X16" i="47"/>
  <c r="W16" i="47"/>
  <c r="B16" i="47"/>
  <c r="AO15" i="47"/>
  <c r="AK15" i="47"/>
  <c r="AJ15" i="47"/>
  <c r="AI15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B15" i="47"/>
  <c r="AO14" i="47"/>
  <c r="AK14" i="47"/>
  <c r="AJ14" i="47"/>
  <c r="AI14" i="47"/>
  <c r="AH14" i="47"/>
  <c r="AG14" i="47"/>
  <c r="AF14" i="47"/>
  <c r="AE14" i="47"/>
  <c r="AD14" i="47"/>
  <c r="AC14" i="47"/>
  <c r="AB14" i="47"/>
  <c r="AA14" i="47"/>
  <c r="Z14" i="47"/>
  <c r="Y14" i="47"/>
  <c r="X14" i="47"/>
  <c r="W14" i="47"/>
  <c r="B14" i="47"/>
  <c r="AO13" i="47"/>
  <c r="AK13" i="47"/>
  <c r="AJ13" i="47"/>
  <c r="AI13" i="47"/>
  <c r="AH13" i="47"/>
  <c r="AG13" i="47"/>
  <c r="AF13" i="47"/>
  <c r="AE13" i="47"/>
  <c r="AD13" i="47"/>
  <c r="AC13" i="47"/>
  <c r="AB13" i="47"/>
  <c r="AA13" i="47"/>
  <c r="Z13" i="47"/>
  <c r="Y13" i="47"/>
  <c r="X13" i="47"/>
  <c r="W13" i="47"/>
  <c r="B13" i="47"/>
  <c r="AO12" i="47"/>
  <c r="AK12" i="47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B12" i="47"/>
  <c r="AO11" i="47"/>
  <c r="AK11" i="47"/>
  <c r="AJ11" i="47"/>
  <c r="AI11" i="47"/>
  <c r="AH11" i="47"/>
  <c r="AG11" i="47"/>
  <c r="AF11" i="47"/>
  <c r="AE11" i="47"/>
  <c r="AD11" i="47"/>
  <c r="AC11" i="47"/>
  <c r="AB11" i="47"/>
  <c r="AA11" i="47"/>
  <c r="Z11" i="47"/>
  <c r="Y11" i="47"/>
  <c r="X11" i="47"/>
  <c r="W11" i="47"/>
  <c r="B11" i="47"/>
  <c r="AO10" i="47"/>
  <c r="AK10" i="47"/>
  <c r="AJ10" i="47"/>
  <c r="AI10" i="47"/>
  <c r="AH10" i="47"/>
  <c r="AG10" i="47"/>
  <c r="AF10" i="47"/>
  <c r="AE10" i="47"/>
  <c r="AD10" i="47"/>
  <c r="AC10" i="47"/>
  <c r="AB10" i="47"/>
  <c r="AA10" i="47"/>
  <c r="Z10" i="47"/>
  <c r="Y10" i="47"/>
  <c r="X10" i="47"/>
  <c r="W10" i="47"/>
  <c r="B10" i="47"/>
  <c r="AO9" i="47"/>
  <c r="AK9" i="47"/>
  <c r="AJ9" i="47"/>
  <c r="AI9" i="47"/>
  <c r="AH9" i="47"/>
  <c r="AG9" i="47"/>
  <c r="AF9" i="47"/>
  <c r="AE9" i="47"/>
  <c r="AD9" i="47"/>
  <c r="AC9" i="47"/>
  <c r="AB9" i="47"/>
  <c r="AA9" i="47"/>
  <c r="Z9" i="47"/>
  <c r="Y9" i="47"/>
  <c r="X9" i="47"/>
  <c r="W9" i="47"/>
  <c r="B9" i="47"/>
  <c r="AO8" i="47"/>
  <c r="AK8" i="47"/>
  <c r="AJ8" i="47"/>
  <c r="AI8" i="47"/>
  <c r="AH8" i="47"/>
  <c r="AG8" i="47"/>
  <c r="AF8" i="47"/>
  <c r="AE8" i="47"/>
  <c r="AD8" i="47"/>
  <c r="AC8" i="47"/>
  <c r="AB8" i="47"/>
  <c r="AA8" i="47"/>
  <c r="Z8" i="47"/>
  <c r="Y8" i="47"/>
  <c r="X8" i="47"/>
  <c r="W8" i="47"/>
  <c r="B8" i="47"/>
  <c r="AO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B7" i="47"/>
  <c r="AO6" i="47"/>
  <c r="AK6" i="47"/>
  <c r="AJ6" i="47"/>
  <c r="AI6" i="47"/>
  <c r="AH6" i="47"/>
  <c r="AG6" i="47"/>
  <c r="AF6" i="47"/>
  <c r="AE6" i="47"/>
  <c r="AD6" i="47"/>
  <c r="AC6" i="47"/>
  <c r="AB6" i="47"/>
  <c r="AA6" i="47"/>
  <c r="Z6" i="47"/>
  <c r="Y6" i="47"/>
  <c r="X6" i="47"/>
  <c r="W6" i="47"/>
  <c r="B6" i="47"/>
  <c r="AO5" i="47"/>
  <c r="AK5" i="47"/>
  <c r="AJ5" i="47"/>
  <c r="AI5" i="47"/>
  <c r="AH5" i="47"/>
  <c r="AG5" i="47"/>
  <c r="AF5" i="47"/>
  <c r="AE5" i="47"/>
  <c r="AD5" i="47"/>
  <c r="AC5" i="47"/>
  <c r="AB5" i="47"/>
  <c r="AA5" i="47"/>
  <c r="Z5" i="47"/>
  <c r="Y5" i="47"/>
  <c r="X5" i="47"/>
  <c r="W5" i="47"/>
  <c r="B5" i="47"/>
  <c r="AO4" i="47"/>
  <c r="AK4" i="47"/>
  <c r="AJ4" i="47"/>
  <c r="AI4" i="47"/>
  <c r="AH4" i="47"/>
  <c r="AG4" i="47"/>
  <c r="AF4" i="47"/>
  <c r="AE4" i="47"/>
  <c r="AD4" i="47"/>
  <c r="AC4" i="47"/>
  <c r="AB4" i="47"/>
  <c r="AA4" i="47"/>
  <c r="Z4" i="47"/>
  <c r="Y4" i="47"/>
  <c r="X4" i="47"/>
  <c r="W4" i="47"/>
  <c r="B4" i="47"/>
  <c r="AO3" i="47"/>
  <c r="AK3" i="47"/>
  <c r="AJ3" i="47"/>
  <c r="AI3" i="47"/>
  <c r="AH3" i="47"/>
  <c r="AG3" i="47"/>
  <c r="AF3" i="47"/>
  <c r="AE3" i="47"/>
  <c r="AD3" i="47"/>
  <c r="AC3" i="47"/>
  <c r="AB3" i="47"/>
  <c r="AA3" i="47"/>
  <c r="Z3" i="47"/>
  <c r="Y3" i="47"/>
  <c r="X3" i="47"/>
  <c r="W3" i="47"/>
  <c r="B3" i="47"/>
  <c r="AO2" i="47"/>
  <c r="AK2" i="47"/>
  <c r="AJ2" i="47"/>
  <c r="AI2" i="47"/>
  <c r="AH2" i="47"/>
  <c r="AG2" i="47"/>
  <c r="AF2" i="47"/>
  <c r="AE2" i="47"/>
  <c r="AD2" i="47"/>
  <c r="AC2" i="47"/>
  <c r="AB2" i="47"/>
  <c r="AA2" i="47"/>
  <c r="Z2" i="47"/>
  <c r="Y2" i="47"/>
  <c r="X2" i="47"/>
  <c r="W2" i="47"/>
  <c r="B2" i="47"/>
  <c r="F3" i="27"/>
  <c r="R3" i="18"/>
  <c r="R13" i="18"/>
  <c r="R12" i="18"/>
  <c r="R11" i="18"/>
  <c r="R10" i="18"/>
  <c r="R9" i="18"/>
  <c r="R8" i="18"/>
  <c r="R7" i="18"/>
  <c r="R6" i="18"/>
  <c r="R5" i="18"/>
  <c r="R4" i="18"/>
  <c r="R14" i="18"/>
  <c r="P30" i="2" l="1"/>
  <c r="L9" i="46" l="1"/>
  <c r="M9" i="46"/>
  <c r="N9" i="46"/>
  <c r="O9" i="46"/>
  <c r="P9" i="46"/>
  <c r="Q192" i="46"/>
  <c r="P192" i="46"/>
  <c r="O192" i="46"/>
  <c r="N192" i="46"/>
  <c r="M192" i="46"/>
  <c r="L192" i="46"/>
  <c r="B192" i="46"/>
  <c r="Q191" i="46"/>
  <c r="P191" i="46"/>
  <c r="O191" i="46"/>
  <c r="N191" i="46"/>
  <c r="M191" i="46"/>
  <c r="L191" i="46"/>
  <c r="B191" i="46"/>
  <c r="Q190" i="46"/>
  <c r="P190" i="46"/>
  <c r="O190" i="46"/>
  <c r="N190" i="46"/>
  <c r="M190" i="46"/>
  <c r="L190" i="46"/>
  <c r="B190" i="46"/>
  <c r="Q189" i="46"/>
  <c r="P189" i="46"/>
  <c r="O189" i="46"/>
  <c r="N189" i="46"/>
  <c r="M189" i="46"/>
  <c r="L189" i="46"/>
  <c r="B189" i="46"/>
  <c r="Q188" i="46"/>
  <c r="P188" i="46"/>
  <c r="O188" i="46"/>
  <c r="N188" i="46"/>
  <c r="M188" i="46"/>
  <c r="L188" i="46"/>
  <c r="B188" i="46"/>
  <c r="Q187" i="46"/>
  <c r="P187" i="46"/>
  <c r="O187" i="46"/>
  <c r="N187" i="46"/>
  <c r="M187" i="46"/>
  <c r="L187" i="46"/>
  <c r="B187" i="46"/>
  <c r="Q186" i="46"/>
  <c r="P186" i="46"/>
  <c r="O186" i="46"/>
  <c r="N186" i="46"/>
  <c r="M186" i="46"/>
  <c r="L186" i="46"/>
  <c r="B186" i="46"/>
  <c r="Q185" i="46"/>
  <c r="P185" i="46"/>
  <c r="O185" i="46"/>
  <c r="N185" i="46"/>
  <c r="M185" i="46"/>
  <c r="L185" i="46"/>
  <c r="B185" i="46"/>
  <c r="Q184" i="46"/>
  <c r="P184" i="46"/>
  <c r="O184" i="46"/>
  <c r="N184" i="46"/>
  <c r="M184" i="46"/>
  <c r="L184" i="46"/>
  <c r="B184" i="46"/>
  <c r="Q183" i="46"/>
  <c r="P183" i="46"/>
  <c r="O183" i="46"/>
  <c r="N183" i="46"/>
  <c r="M183" i="46"/>
  <c r="L183" i="46"/>
  <c r="B183" i="46"/>
  <c r="Q182" i="46"/>
  <c r="P182" i="46"/>
  <c r="O182" i="46"/>
  <c r="N182" i="46"/>
  <c r="M182" i="46"/>
  <c r="L182" i="46"/>
  <c r="B182" i="46"/>
  <c r="Q181" i="46"/>
  <c r="P181" i="46"/>
  <c r="O181" i="46"/>
  <c r="N181" i="46"/>
  <c r="M181" i="46"/>
  <c r="L181" i="46"/>
  <c r="B181" i="46"/>
  <c r="Q180" i="46"/>
  <c r="P180" i="46"/>
  <c r="O180" i="46"/>
  <c r="N180" i="46"/>
  <c r="M180" i="46"/>
  <c r="L180" i="46"/>
  <c r="B180" i="46"/>
  <c r="Q179" i="46"/>
  <c r="P179" i="46"/>
  <c r="O179" i="46"/>
  <c r="N179" i="46"/>
  <c r="M179" i="46"/>
  <c r="L179" i="46"/>
  <c r="B179" i="46"/>
  <c r="Q178" i="46"/>
  <c r="P178" i="46"/>
  <c r="O178" i="46"/>
  <c r="N178" i="46"/>
  <c r="M178" i="46"/>
  <c r="L178" i="46"/>
  <c r="B178" i="46"/>
  <c r="Q177" i="46"/>
  <c r="P177" i="46"/>
  <c r="O177" i="46"/>
  <c r="N177" i="46"/>
  <c r="M177" i="46"/>
  <c r="L177" i="46"/>
  <c r="B177" i="46"/>
  <c r="Q176" i="46"/>
  <c r="P176" i="46"/>
  <c r="O176" i="46"/>
  <c r="N176" i="46"/>
  <c r="M176" i="46"/>
  <c r="L176" i="46"/>
  <c r="B176" i="46"/>
  <c r="Q175" i="46"/>
  <c r="P175" i="46"/>
  <c r="O175" i="46"/>
  <c r="N175" i="46"/>
  <c r="M175" i="46"/>
  <c r="L175" i="46"/>
  <c r="B175" i="46"/>
  <c r="Q174" i="46"/>
  <c r="P174" i="46"/>
  <c r="O174" i="46"/>
  <c r="N174" i="46"/>
  <c r="M174" i="46"/>
  <c r="L174" i="46"/>
  <c r="B174" i="46"/>
  <c r="Q173" i="46"/>
  <c r="P173" i="46"/>
  <c r="O173" i="46"/>
  <c r="N173" i="46"/>
  <c r="M173" i="46"/>
  <c r="L173" i="46"/>
  <c r="B173" i="46"/>
  <c r="Q172" i="46"/>
  <c r="P172" i="46"/>
  <c r="O172" i="46"/>
  <c r="N172" i="46"/>
  <c r="M172" i="46"/>
  <c r="L172" i="46"/>
  <c r="B172" i="46"/>
  <c r="Q171" i="46"/>
  <c r="P171" i="46"/>
  <c r="O171" i="46"/>
  <c r="N171" i="46"/>
  <c r="M171" i="46"/>
  <c r="L171" i="46"/>
  <c r="B171" i="46"/>
  <c r="Q170" i="46"/>
  <c r="P170" i="46"/>
  <c r="O170" i="46"/>
  <c r="N170" i="46"/>
  <c r="M170" i="46"/>
  <c r="L170" i="46"/>
  <c r="B170" i="46"/>
  <c r="Q169" i="46"/>
  <c r="P169" i="46"/>
  <c r="O169" i="46"/>
  <c r="N169" i="46"/>
  <c r="M169" i="46"/>
  <c r="L169" i="46"/>
  <c r="B169" i="46"/>
  <c r="Q168" i="46"/>
  <c r="P168" i="46"/>
  <c r="O168" i="46"/>
  <c r="N168" i="46"/>
  <c r="M168" i="46"/>
  <c r="L168" i="46"/>
  <c r="B168" i="46"/>
  <c r="Q167" i="46"/>
  <c r="P167" i="46"/>
  <c r="O167" i="46"/>
  <c r="N167" i="46"/>
  <c r="M167" i="46"/>
  <c r="L167" i="46"/>
  <c r="B167" i="46"/>
  <c r="Q166" i="46"/>
  <c r="P166" i="46"/>
  <c r="O166" i="46"/>
  <c r="N166" i="46"/>
  <c r="M166" i="46"/>
  <c r="L166" i="46"/>
  <c r="B166" i="46"/>
  <c r="Q165" i="46"/>
  <c r="P165" i="46"/>
  <c r="O165" i="46"/>
  <c r="N165" i="46"/>
  <c r="M165" i="46"/>
  <c r="L165" i="46"/>
  <c r="B165" i="46"/>
  <c r="Q164" i="46"/>
  <c r="P164" i="46"/>
  <c r="O164" i="46"/>
  <c r="N164" i="46"/>
  <c r="M164" i="46"/>
  <c r="L164" i="46"/>
  <c r="B164" i="46"/>
  <c r="Q163" i="46"/>
  <c r="P163" i="46"/>
  <c r="O163" i="46"/>
  <c r="N163" i="46"/>
  <c r="M163" i="46"/>
  <c r="L163" i="46"/>
  <c r="B163" i="46"/>
  <c r="Q162" i="46"/>
  <c r="P162" i="46"/>
  <c r="O162" i="46"/>
  <c r="N162" i="46"/>
  <c r="M162" i="46"/>
  <c r="L162" i="46"/>
  <c r="B162" i="46"/>
  <c r="Q161" i="46"/>
  <c r="P161" i="46"/>
  <c r="O161" i="46"/>
  <c r="N161" i="46"/>
  <c r="M161" i="46"/>
  <c r="L161" i="46"/>
  <c r="B161" i="46"/>
  <c r="Q160" i="46"/>
  <c r="P160" i="46"/>
  <c r="O160" i="46"/>
  <c r="N160" i="46"/>
  <c r="M160" i="46"/>
  <c r="L160" i="46"/>
  <c r="B160" i="46"/>
  <c r="Q159" i="46"/>
  <c r="P159" i="46"/>
  <c r="O159" i="46"/>
  <c r="N159" i="46"/>
  <c r="M159" i="46"/>
  <c r="L159" i="46"/>
  <c r="B159" i="46"/>
  <c r="Q158" i="46"/>
  <c r="P158" i="46"/>
  <c r="O158" i="46"/>
  <c r="N158" i="46"/>
  <c r="M158" i="46"/>
  <c r="L158" i="46"/>
  <c r="B158" i="46"/>
  <c r="Q157" i="46"/>
  <c r="P157" i="46"/>
  <c r="O157" i="46"/>
  <c r="N157" i="46"/>
  <c r="M157" i="46"/>
  <c r="L157" i="46"/>
  <c r="B157" i="46"/>
  <c r="Q156" i="46"/>
  <c r="P156" i="46"/>
  <c r="O156" i="46"/>
  <c r="N156" i="46"/>
  <c r="M156" i="46"/>
  <c r="L156" i="46"/>
  <c r="B156" i="46"/>
  <c r="Q155" i="46"/>
  <c r="P155" i="46"/>
  <c r="O155" i="46"/>
  <c r="N155" i="46"/>
  <c r="M155" i="46"/>
  <c r="L155" i="46"/>
  <c r="B155" i="46"/>
  <c r="Q154" i="46"/>
  <c r="P154" i="46"/>
  <c r="O154" i="46"/>
  <c r="N154" i="46"/>
  <c r="M154" i="46"/>
  <c r="L154" i="46"/>
  <c r="B154" i="46"/>
  <c r="Q153" i="46"/>
  <c r="P153" i="46"/>
  <c r="O153" i="46"/>
  <c r="N153" i="46"/>
  <c r="M153" i="46"/>
  <c r="L153" i="46"/>
  <c r="B153" i="46"/>
  <c r="Q152" i="46"/>
  <c r="P152" i="46"/>
  <c r="O152" i="46"/>
  <c r="N152" i="46"/>
  <c r="M152" i="46"/>
  <c r="L152" i="46"/>
  <c r="B152" i="46"/>
  <c r="Q151" i="46"/>
  <c r="P151" i="46"/>
  <c r="O151" i="46"/>
  <c r="N151" i="46"/>
  <c r="M151" i="46"/>
  <c r="L151" i="46"/>
  <c r="B151" i="46"/>
  <c r="Q150" i="46"/>
  <c r="P150" i="46"/>
  <c r="O150" i="46"/>
  <c r="N150" i="46"/>
  <c r="M150" i="46"/>
  <c r="L150" i="46"/>
  <c r="B150" i="46"/>
  <c r="Q149" i="46"/>
  <c r="P149" i="46"/>
  <c r="O149" i="46"/>
  <c r="N149" i="46"/>
  <c r="M149" i="46"/>
  <c r="L149" i="46"/>
  <c r="B149" i="46"/>
  <c r="Q148" i="46"/>
  <c r="P148" i="46"/>
  <c r="O148" i="46"/>
  <c r="N148" i="46"/>
  <c r="M148" i="46"/>
  <c r="L148" i="46"/>
  <c r="B148" i="46"/>
  <c r="Q147" i="46"/>
  <c r="P147" i="46"/>
  <c r="O147" i="46"/>
  <c r="N147" i="46"/>
  <c r="M147" i="46"/>
  <c r="L147" i="46"/>
  <c r="B147" i="46"/>
  <c r="Q146" i="46"/>
  <c r="P146" i="46"/>
  <c r="O146" i="46"/>
  <c r="N146" i="46"/>
  <c r="M146" i="46"/>
  <c r="L146" i="46"/>
  <c r="B146" i="46"/>
  <c r="Q145" i="46"/>
  <c r="P145" i="46"/>
  <c r="O145" i="46"/>
  <c r="N145" i="46"/>
  <c r="M145" i="46"/>
  <c r="L145" i="46"/>
  <c r="B145" i="46"/>
  <c r="Q144" i="46"/>
  <c r="P144" i="46"/>
  <c r="O144" i="46"/>
  <c r="N144" i="46"/>
  <c r="M144" i="46"/>
  <c r="L144" i="46"/>
  <c r="B144" i="46"/>
  <c r="Q143" i="46"/>
  <c r="P143" i="46"/>
  <c r="O143" i="46"/>
  <c r="N143" i="46"/>
  <c r="M143" i="46"/>
  <c r="L143" i="46"/>
  <c r="B143" i="46"/>
  <c r="Q142" i="46"/>
  <c r="P142" i="46"/>
  <c r="O142" i="46"/>
  <c r="N142" i="46"/>
  <c r="M142" i="46"/>
  <c r="L142" i="46"/>
  <c r="B142" i="46"/>
  <c r="Q141" i="46"/>
  <c r="P141" i="46"/>
  <c r="O141" i="46"/>
  <c r="N141" i="46"/>
  <c r="M141" i="46"/>
  <c r="L141" i="46"/>
  <c r="B141" i="46"/>
  <c r="Q140" i="46"/>
  <c r="P140" i="46"/>
  <c r="O140" i="46"/>
  <c r="N140" i="46"/>
  <c r="M140" i="46"/>
  <c r="L140" i="46"/>
  <c r="B140" i="46"/>
  <c r="Q139" i="46"/>
  <c r="P139" i="46"/>
  <c r="O139" i="46"/>
  <c r="N139" i="46"/>
  <c r="M139" i="46"/>
  <c r="L139" i="46"/>
  <c r="B139" i="46"/>
  <c r="Q138" i="46"/>
  <c r="P138" i="46"/>
  <c r="O138" i="46"/>
  <c r="N138" i="46"/>
  <c r="M138" i="46"/>
  <c r="L138" i="46"/>
  <c r="B138" i="46"/>
  <c r="Q137" i="46"/>
  <c r="P137" i="46"/>
  <c r="O137" i="46"/>
  <c r="N137" i="46"/>
  <c r="M137" i="46"/>
  <c r="L137" i="46"/>
  <c r="B137" i="46"/>
  <c r="Q136" i="46"/>
  <c r="P136" i="46"/>
  <c r="O136" i="46"/>
  <c r="N136" i="46"/>
  <c r="M136" i="46"/>
  <c r="L136" i="46"/>
  <c r="B136" i="46"/>
  <c r="Q135" i="46"/>
  <c r="P135" i="46"/>
  <c r="O135" i="46"/>
  <c r="N135" i="46"/>
  <c r="M135" i="46"/>
  <c r="L135" i="46"/>
  <c r="B135" i="46"/>
  <c r="Q134" i="46"/>
  <c r="P134" i="46"/>
  <c r="O134" i="46"/>
  <c r="N134" i="46"/>
  <c r="M134" i="46"/>
  <c r="L134" i="46"/>
  <c r="B134" i="46"/>
  <c r="Q133" i="46"/>
  <c r="P133" i="46"/>
  <c r="O133" i="46"/>
  <c r="N133" i="46"/>
  <c r="M133" i="46"/>
  <c r="L133" i="46"/>
  <c r="B133" i="46"/>
  <c r="Q132" i="46"/>
  <c r="P132" i="46"/>
  <c r="O132" i="46"/>
  <c r="N132" i="46"/>
  <c r="M132" i="46"/>
  <c r="L132" i="46"/>
  <c r="B132" i="46"/>
  <c r="Q131" i="46"/>
  <c r="P131" i="46"/>
  <c r="O131" i="46"/>
  <c r="N131" i="46"/>
  <c r="M131" i="46"/>
  <c r="L131" i="46"/>
  <c r="B131" i="46"/>
  <c r="Q130" i="46"/>
  <c r="P130" i="46"/>
  <c r="O130" i="46"/>
  <c r="N130" i="46"/>
  <c r="M130" i="46"/>
  <c r="L130" i="46"/>
  <c r="B130" i="46"/>
  <c r="Q129" i="46"/>
  <c r="P129" i="46"/>
  <c r="O129" i="46"/>
  <c r="N129" i="46"/>
  <c r="M129" i="46"/>
  <c r="L129" i="46"/>
  <c r="B129" i="46"/>
  <c r="Q128" i="46"/>
  <c r="P128" i="46"/>
  <c r="O128" i="46"/>
  <c r="N128" i="46"/>
  <c r="M128" i="46"/>
  <c r="L128" i="46"/>
  <c r="B128" i="46"/>
  <c r="Q127" i="46"/>
  <c r="P127" i="46"/>
  <c r="O127" i="46"/>
  <c r="N127" i="46"/>
  <c r="M127" i="46"/>
  <c r="L127" i="46"/>
  <c r="B127" i="46"/>
  <c r="Q126" i="46"/>
  <c r="P126" i="46"/>
  <c r="O126" i="46"/>
  <c r="N126" i="46"/>
  <c r="M126" i="46"/>
  <c r="L126" i="46"/>
  <c r="B126" i="46"/>
  <c r="Q125" i="46"/>
  <c r="P125" i="46"/>
  <c r="O125" i="46"/>
  <c r="N125" i="46"/>
  <c r="M125" i="46"/>
  <c r="L125" i="46"/>
  <c r="B125" i="46"/>
  <c r="Q124" i="46"/>
  <c r="P124" i="46"/>
  <c r="O124" i="46"/>
  <c r="N124" i="46"/>
  <c r="M124" i="46"/>
  <c r="L124" i="46"/>
  <c r="B124" i="46"/>
  <c r="Q123" i="46"/>
  <c r="P123" i="46"/>
  <c r="O123" i="46"/>
  <c r="N123" i="46"/>
  <c r="M123" i="46"/>
  <c r="L123" i="46"/>
  <c r="B123" i="46"/>
  <c r="Q122" i="46"/>
  <c r="P122" i="46"/>
  <c r="O122" i="46"/>
  <c r="N122" i="46"/>
  <c r="M122" i="46"/>
  <c r="L122" i="46"/>
  <c r="B122" i="46"/>
  <c r="Q121" i="46"/>
  <c r="P121" i="46"/>
  <c r="O121" i="46"/>
  <c r="N121" i="46"/>
  <c r="M121" i="46"/>
  <c r="L121" i="46"/>
  <c r="B121" i="46"/>
  <c r="Q120" i="46"/>
  <c r="P120" i="46"/>
  <c r="O120" i="46"/>
  <c r="N120" i="46"/>
  <c r="M120" i="46"/>
  <c r="L120" i="46"/>
  <c r="B120" i="46"/>
  <c r="Q119" i="46"/>
  <c r="P119" i="46"/>
  <c r="O119" i="46"/>
  <c r="N119" i="46"/>
  <c r="M119" i="46"/>
  <c r="L119" i="46"/>
  <c r="B119" i="46"/>
  <c r="Q118" i="46"/>
  <c r="P118" i="46"/>
  <c r="O118" i="46"/>
  <c r="N118" i="46"/>
  <c r="M118" i="46"/>
  <c r="L118" i="46"/>
  <c r="B118" i="46"/>
  <c r="Q117" i="46"/>
  <c r="P117" i="46"/>
  <c r="O117" i="46"/>
  <c r="N117" i="46"/>
  <c r="M117" i="46"/>
  <c r="L117" i="46"/>
  <c r="B117" i="46"/>
  <c r="Q116" i="46"/>
  <c r="P116" i="46"/>
  <c r="O116" i="46"/>
  <c r="N116" i="46"/>
  <c r="M116" i="46"/>
  <c r="L116" i="46"/>
  <c r="B116" i="46"/>
  <c r="Q115" i="46"/>
  <c r="P115" i="46"/>
  <c r="O115" i="46"/>
  <c r="N115" i="46"/>
  <c r="M115" i="46"/>
  <c r="L115" i="46"/>
  <c r="B115" i="46"/>
  <c r="Q114" i="46"/>
  <c r="P114" i="46"/>
  <c r="O114" i="46"/>
  <c r="N114" i="46"/>
  <c r="M114" i="46"/>
  <c r="L114" i="46"/>
  <c r="B114" i="46"/>
  <c r="Q113" i="46"/>
  <c r="P113" i="46"/>
  <c r="O113" i="46"/>
  <c r="N113" i="46"/>
  <c r="M113" i="46"/>
  <c r="L113" i="46"/>
  <c r="B113" i="46"/>
  <c r="Q112" i="46"/>
  <c r="P112" i="46"/>
  <c r="O112" i="46"/>
  <c r="N112" i="46"/>
  <c r="M112" i="46"/>
  <c r="L112" i="46"/>
  <c r="B112" i="46"/>
  <c r="Q111" i="46"/>
  <c r="P111" i="46"/>
  <c r="O111" i="46"/>
  <c r="N111" i="46"/>
  <c r="M111" i="46"/>
  <c r="L111" i="46"/>
  <c r="B111" i="46"/>
  <c r="Q110" i="46"/>
  <c r="P110" i="46"/>
  <c r="O110" i="46"/>
  <c r="N110" i="46"/>
  <c r="M110" i="46"/>
  <c r="L110" i="46"/>
  <c r="B110" i="46"/>
  <c r="Q109" i="46"/>
  <c r="P109" i="46"/>
  <c r="O109" i="46"/>
  <c r="N109" i="46"/>
  <c r="M109" i="46"/>
  <c r="L109" i="46"/>
  <c r="B109" i="46"/>
  <c r="Q108" i="46"/>
  <c r="P108" i="46"/>
  <c r="O108" i="46"/>
  <c r="N108" i="46"/>
  <c r="M108" i="46"/>
  <c r="L108" i="46"/>
  <c r="B108" i="46"/>
  <c r="Q107" i="46"/>
  <c r="P107" i="46"/>
  <c r="O107" i="46"/>
  <c r="N107" i="46"/>
  <c r="M107" i="46"/>
  <c r="L107" i="46"/>
  <c r="B107" i="46"/>
  <c r="Q106" i="46"/>
  <c r="P106" i="46"/>
  <c r="O106" i="46"/>
  <c r="N106" i="46"/>
  <c r="M106" i="46"/>
  <c r="L106" i="46"/>
  <c r="B106" i="46"/>
  <c r="Q105" i="46"/>
  <c r="P105" i="46"/>
  <c r="O105" i="46"/>
  <c r="N105" i="46"/>
  <c r="M105" i="46"/>
  <c r="L105" i="46"/>
  <c r="B105" i="46"/>
  <c r="Q104" i="46"/>
  <c r="P104" i="46"/>
  <c r="O104" i="46"/>
  <c r="N104" i="46"/>
  <c r="M104" i="46"/>
  <c r="L104" i="46"/>
  <c r="B104" i="46"/>
  <c r="Q103" i="46"/>
  <c r="P103" i="46"/>
  <c r="O103" i="46"/>
  <c r="N103" i="46"/>
  <c r="M103" i="46"/>
  <c r="L103" i="46"/>
  <c r="B103" i="46"/>
  <c r="Q102" i="46"/>
  <c r="P102" i="46"/>
  <c r="O102" i="46"/>
  <c r="N102" i="46"/>
  <c r="M102" i="46"/>
  <c r="L102" i="46"/>
  <c r="B102" i="46"/>
  <c r="Q101" i="46"/>
  <c r="P101" i="46"/>
  <c r="O101" i="46"/>
  <c r="N101" i="46"/>
  <c r="M101" i="46"/>
  <c r="L101" i="46"/>
  <c r="B101" i="46"/>
  <c r="Q100" i="46"/>
  <c r="P100" i="46"/>
  <c r="O100" i="46"/>
  <c r="N100" i="46"/>
  <c r="M100" i="46"/>
  <c r="L100" i="46"/>
  <c r="B100" i="46"/>
  <c r="Q99" i="46"/>
  <c r="P99" i="46"/>
  <c r="O99" i="46"/>
  <c r="N99" i="46"/>
  <c r="M99" i="46"/>
  <c r="L99" i="46"/>
  <c r="B99" i="46"/>
  <c r="Q98" i="46"/>
  <c r="P98" i="46"/>
  <c r="O98" i="46"/>
  <c r="N98" i="46"/>
  <c r="M98" i="46"/>
  <c r="L98" i="46"/>
  <c r="B98" i="46"/>
  <c r="Q97" i="46"/>
  <c r="P97" i="46"/>
  <c r="O97" i="46"/>
  <c r="N97" i="46"/>
  <c r="M97" i="46"/>
  <c r="L97" i="46"/>
  <c r="B97" i="46"/>
  <c r="Q96" i="46"/>
  <c r="P96" i="46"/>
  <c r="O96" i="46"/>
  <c r="N96" i="46"/>
  <c r="M96" i="46"/>
  <c r="L96" i="46"/>
  <c r="B96" i="46"/>
  <c r="Q95" i="46"/>
  <c r="P95" i="46"/>
  <c r="O95" i="46"/>
  <c r="N95" i="46"/>
  <c r="M95" i="46"/>
  <c r="L95" i="46"/>
  <c r="B95" i="46"/>
  <c r="Q94" i="46"/>
  <c r="P94" i="46"/>
  <c r="O94" i="46"/>
  <c r="N94" i="46"/>
  <c r="M94" i="46"/>
  <c r="L94" i="46"/>
  <c r="B94" i="46"/>
  <c r="Q93" i="46"/>
  <c r="P93" i="46"/>
  <c r="O93" i="46"/>
  <c r="N93" i="46"/>
  <c r="M93" i="46"/>
  <c r="L93" i="46"/>
  <c r="B93" i="46"/>
  <c r="Q92" i="46"/>
  <c r="P92" i="46"/>
  <c r="O92" i="46"/>
  <c r="N92" i="46"/>
  <c r="M92" i="46"/>
  <c r="L92" i="46"/>
  <c r="B92" i="46"/>
  <c r="Q91" i="46"/>
  <c r="P91" i="46"/>
  <c r="O91" i="46"/>
  <c r="N91" i="46"/>
  <c r="M91" i="46"/>
  <c r="L91" i="46"/>
  <c r="B91" i="46"/>
  <c r="Q90" i="46"/>
  <c r="P90" i="46"/>
  <c r="O90" i="46"/>
  <c r="N90" i="46"/>
  <c r="M90" i="46"/>
  <c r="L90" i="46"/>
  <c r="B90" i="46"/>
  <c r="Q89" i="46"/>
  <c r="P89" i="46"/>
  <c r="O89" i="46"/>
  <c r="N89" i="46"/>
  <c r="M89" i="46"/>
  <c r="L89" i="46"/>
  <c r="B89" i="46"/>
  <c r="Q88" i="46"/>
  <c r="P88" i="46"/>
  <c r="O88" i="46"/>
  <c r="N88" i="46"/>
  <c r="M88" i="46"/>
  <c r="L88" i="46"/>
  <c r="B88" i="46"/>
  <c r="Q87" i="46"/>
  <c r="P87" i="46"/>
  <c r="O87" i="46"/>
  <c r="N87" i="46"/>
  <c r="M87" i="46"/>
  <c r="L87" i="46"/>
  <c r="B87" i="46"/>
  <c r="Q86" i="46"/>
  <c r="P86" i="46"/>
  <c r="O86" i="46"/>
  <c r="N86" i="46"/>
  <c r="M86" i="46"/>
  <c r="L86" i="46"/>
  <c r="B86" i="46"/>
  <c r="Q85" i="46"/>
  <c r="P85" i="46"/>
  <c r="O85" i="46"/>
  <c r="N85" i="46"/>
  <c r="M85" i="46"/>
  <c r="L85" i="46"/>
  <c r="B85" i="46"/>
  <c r="Q84" i="46"/>
  <c r="P84" i="46"/>
  <c r="O84" i="46"/>
  <c r="N84" i="46"/>
  <c r="M84" i="46"/>
  <c r="L84" i="46"/>
  <c r="B84" i="46"/>
  <c r="Q83" i="46"/>
  <c r="P83" i="46"/>
  <c r="O83" i="46"/>
  <c r="N83" i="46"/>
  <c r="M83" i="46"/>
  <c r="L83" i="46"/>
  <c r="B83" i="46"/>
  <c r="Q82" i="46"/>
  <c r="P82" i="46"/>
  <c r="O82" i="46"/>
  <c r="N82" i="46"/>
  <c r="M82" i="46"/>
  <c r="L82" i="46"/>
  <c r="B82" i="46"/>
  <c r="Q81" i="46"/>
  <c r="P81" i="46"/>
  <c r="O81" i="46"/>
  <c r="N81" i="46"/>
  <c r="M81" i="46"/>
  <c r="L81" i="46"/>
  <c r="B81" i="46"/>
  <c r="Q80" i="46"/>
  <c r="P80" i="46"/>
  <c r="O80" i="46"/>
  <c r="N80" i="46"/>
  <c r="M80" i="46"/>
  <c r="L80" i="46"/>
  <c r="B80" i="46"/>
  <c r="Q79" i="46"/>
  <c r="P79" i="46"/>
  <c r="O79" i="46"/>
  <c r="N79" i="46"/>
  <c r="M79" i="46"/>
  <c r="L79" i="46"/>
  <c r="B79" i="46"/>
  <c r="Q78" i="46"/>
  <c r="P78" i="46"/>
  <c r="O78" i="46"/>
  <c r="N78" i="46"/>
  <c r="M78" i="46"/>
  <c r="L78" i="46"/>
  <c r="B78" i="46"/>
  <c r="Q77" i="46"/>
  <c r="P77" i="46"/>
  <c r="O77" i="46"/>
  <c r="N77" i="46"/>
  <c r="M77" i="46"/>
  <c r="L77" i="46"/>
  <c r="B77" i="46"/>
  <c r="Q76" i="46"/>
  <c r="P76" i="46"/>
  <c r="O76" i="46"/>
  <c r="N76" i="46"/>
  <c r="M76" i="46"/>
  <c r="L76" i="46"/>
  <c r="B76" i="46"/>
  <c r="Q75" i="46"/>
  <c r="P75" i="46"/>
  <c r="O75" i="46"/>
  <c r="N75" i="46"/>
  <c r="M75" i="46"/>
  <c r="L75" i="46"/>
  <c r="B75" i="46"/>
  <c r="Q74" i="46"/>
  <c r="P74" i="46"/>
  <c r="O74" i="46"/>
  <c r="N74" i="46"/>
  <c r="M74" i="46"/>
  <c r="L74" i="46"/>
  <c r="B74" i="46"/>
  <c r="Q73" i="46"/>
  <c r="P73" i="46"/>
  <c r="O73" i="46"/>
  <c r="N73" i="46"/>
  <c r="M73" i="46"/>
  <c r="L73" i="46"/>
  <c r="B73" i="46"/>
  <c r="Q72" i="46"/>
  <c r="P72" i="46"/>
  <c r="O72" i="46"/>
  <c r="N72" i="46"/>
  <c r="M72" i="46"/>
  <c r="L72" i="46"/>
  <c r="B72" i="46"/>
  <c r="Q71" i="46"/>
  <c r="P71" i="46"/>
  <c r="O71" i="46"/>
  <c r="N71" i="46"/>
  <c r="M71" i="46"/>
  <c r="L71" i="46"/>
  <c r="B71" i="46"/>
  <c r="Q70" i="46"/>
  <c r="P70" i="46"/>
  <c r="O70" i="46"/>
  <c r="N70" i="46"/>
  <c r="M70" i="46"/>
  <c r="L70" i="46"/>
  <c r="B70" i="46"/>
  <c r="Q69" i="46"/>
  <c r="P69" i="46"/>
  <c r="O69" i="46"/>
  <c r="N69" i="46"/>
  <c r="M69" i="46"/>
  <c r="L69" i="46"/>
  <c r="B69" i="46"/>
  <c r="Q68" i="46"/>
  <c r="P68" i="46"/>
  <c r="O68" i="46"/>
  <c r="N68" i="46"/>
  <c r="M68" i="46"/>
  <c r="L68" i="46"/>
  <c r="B68" i="46"/>
  <c r="Q67" i="46"/>
  <c r="P67" i="46"/>
  <c r="O67" i="46"/>
  <c r="N67" i="46"/>
  <c r="M67" i="46"/>
  <c r="L67" i="46"/>
  <c r="B67" i="46"/>
  <c r="Q66" i="46"/>
  <c r="P66" i="46"/>
  <c r="O66" i="46"/>
  <c r="N66" i="46"/>
  <c r="M66" i="46"/>
  <c r="L66" i="46"/>
  <c r="B66" i="46"/>
  <c r="Q65" i="46"/>
  <c r="P65" i="46"/>
  <c r="O65" i="46"/>
  <c r="N65" i="46"/>
  <c r="M65" i="46"/>
  <c r="L65" i="46"/>
  <c r="B65" i="46"/>
  <c r="Q64" i="46"/>
  <c r="P64" i="46"/>
  <c r="O64" i="46"/>
  <c r="N64" i="46"/>
  <c r="M64" i="46"/>
  <c r="L64" i="46"/>
  <c r="B64" i="46"/>
  <c r="Q63" i="46"/>
  <c r="P63" i="46"/>
  <c r="O63" i="46"/>
  <c r="N63" i="46"/>
  <c r="M63" i="46"/>
  <c r="L63" i="46"/>
  <c r="B63" i="46"/>
  <c r="Q62" i="46"/>
  <c r="P62" i="46"/>
  <c r="O62" i="46"/>
  <c r="N62" i="46"/>
  <c r="M62" i="46"/>
  <c r="L62" i="46"/>
  <c r="B62" i="46"/>
  <c r="Q61" i="46"/>
  <c r="P61" i="46"/>
  <c r="O61" i="46"/>
  <c r="N61" i="46"/>
  <c r="M61" i="46"/>
  <c r="L61" i="46"/>
  <c r="B61" i="46"/>
  <c r="Q60" i="46"/>
  <c r="P60" i="46"/>
  <c r="O60" i="46"/>
  <c r="N60" i="46"/>
  <c r="M60" i="46"/>
  <c r="L60" i="46"/>
  <c r="B60" i="46"/>
  <c r="Q59" i="46"/>
  <c r="P59" i="46"/>
  <c r="O59" i="46"/>
  <c r="N59" i="46"/>
  <c r="M59" i="46"/>
  <c r="L59" i="46"/>
  <c r="B59" i="46"/>
  <c r="Q58" i="46"/>
  <c r="P58" i="46"/>
  <c r="O58" i="46"/>
  <c r="N58" i="46"/>
  <c r="M58" i="46"/>
  <c r="L58" i="46"/>
  <c r="B58" i="46"/>
  <c r="Q57" i="46"/>
  <c r="P57" i="46"/>
  <c r="O57" i="46"/>
  <c r="N57" i="46"/>
  <c r="M57" i="46"/>
  <c r="L57" i="46"/>
  <c r="B57" i="46"/>
  <c r="Q56" i="46"/>
  <c r="P56" i="46"/>
  <c r="O56" i="46"/>
  <c r="N56" i="46"/>
  <c r="M56" i="46"/>
  <c r="L56" i="46"/>
  <c r="B56" i="46"/>
  <c r="Q55" i="46"/>
  <c r="P55" i="46"/>
  <c r="O55" i="46"/>
  <c r="N55" i="46"/>
  <c r="M55" i="46"/>
  <c r="L55" i="46"/>
  <c r="B55" i="46"/>
  <c r="Q54" i="46"/>
  <c r="P54" i="46"/>
  <c r="O54" i="46"/>
  <c r="N54" i="46"/>
  <c r="M54" i="46"/>
  <c r="L54" i="46"/>
  <c r="B54" i="46"/>
  <c r="Q53" i="46"/>
  <c r="P53" i="46"/>
  <c r="O53" i="46"/>
  <c r="N53" i="46"/>
  <c r="M53" i="46"/>
  <c r="L53" i="46"/>
  <c r="B53" i="46"/>
  <c r="Q52" i="46"/>
  <c r="P52" i="46"/>
  <c r="O52" i="46"/>
  <c r="N52" i="46"/>
  <c r="M52" i="46"/>
  <c r="L52" i="46"/>
  <c r="B52" i="46"/>
  <c r="Q51" i="46"/>
  <c r="P51" i="46"/>
  <c r="O51" i="46"/>
  <c r="N51" i="46"/>
  <c r="M51" i="46"/>
  <c r="L51" i="46"/>
  <c r="B51" i="46"/>
  <c r="Q50" i="46"/>
  <c r="P50" i="46"/>
  <c r="O50" i="46"/>
  <c r="N50" i="46"/>
  <c r="M50" i="46"/>
  <c r="L50" i="46"/>
  <c r="B50" i="46"/>
  <c r="Q49" i="46"/>
  <c r="P49" i="46"/>
  <c r="O49" i="46"/>
  <c r="N49" i="46"/>
  <c r="M49" i="46"/>
  <c r="L49" i="46"/>
  <c r="B49" i="46"/>
  <c r="Q48" i="46"/>
  <c r="P48" i="46"/>
  <c r="O48" i="46"/>
  <c r="N48" i="46"/>
  <c r="M48" i="46"/>
  <c r="L48" i="46"/>
  <c r="B48" i="46"/>
  <c r="Q47" i="46"/>
  <c r="P47" i="46"/>
  <c r="O47" i="46"/>
  <c r="N47" i="46"/>
  <c r="M47" i="46"/>
  <c r="L47" i="46"/>
  <c r="B47" i="46"/>
  <c r="Q46" i="46"/>
  <c r="P46" i="46"/>
  <c r="O46" i="46"/>
  <c r="N46" i="46"/>
  <c r="M46" i="46"/>
  <c r="L46" i="46"/>
  <c r="B46" i="46"/>
  <c r="Q45" i="46"/>
  <c r="P45" i="46"/>
  <c r="O45" i="46"/>
  <c r="N45" i="46"/>
  <c r="M45" i="46"/>
  <c r="L45" i="46"/>
  <c r="B45" i="46"/>
  <c r="Q44" i="46"/>
  <c r="P44" i="46"/>
  <c r="O44" i="46"/>
  <c r="N44" i="46"/>
  <c r="M44" i="46"/>
  <c r="L44" i="46"/>
  <c r="B44" i="46"/>
  <c r="Q43" i="46"/>
  <c r="P43" i="46"/>
  <c r="O43" i="46"/>
  <c r="N43" i="46"/>
  <c r="M43" i="46"/>
  <c r="L43" i="46"/>
  <c r="B43" i="46"/>
  <c r="Q42" i="46"/>
  <c r="P42" i="46"/>
  <c r="O42" i="46"/>
  <c r="N42" i="46"/>
  <c r="M42" i="46"/>
  <c r="L42" i="46"/>
  <c r="B42" i="46"/>
  <c r="Q41" i="46"/>
  <c r="P41" i="46"/>
  <c r="O41" i="46"/>
  <c r="N41" i="46"/>
  <c r="M41" i="46"/>
  <c r="L41" i="46"/>
  <c r="B41" i="46"/>
  <c r="Q40" i="46"/>
  <c r="P40" i="46"/>
  <c r="O40" i="46"/>
  <c r="N40" i="46"/>
  <c r="M40" i="46"/>
  <c r="L40" i="46"/>
  <c r="B40" i="46"/>
  <c r="Q39" i="46"/>
  <c r="P39" i="46"/>
  <c r="O39" i="46"/>
  <c r="N39" i="46"/>
  <c r="M39" i="46"/>
  <c r="L39" i="46"/>
  <c r="B39" i="46"/>
  <c r="Q38" i="46"/>
  <c r="P38" i="46"/>
  <c r="O38" i="46"/>
  <c r="N38" i="46"/>
  <c r="M38" i="46"/>
  <c r="L38" i="46"/>
  <c r="B38" i="46"/>
  <c r="Q37" i="46"/>
  <c r="P37" i="46"/>
  <c r="O37" i="46"/>
  <c r="N37" i="46"/>
  <c r="M37" i="46"/>
  <c r="L37" i="46"/>
  <c r="B37" i="46"/>
  <c r="Q36" i="46"/>
  <c r="P36" i="46"/>
  <c r="O36" i="46"/>
  <c r="N36" i="46"/>
  <c r="M36" i="46"/>
  <c r="L36" i="46"/>
  <c r="B36" i="46"/>
  <c r="Q35" i="46"/>
  <c r="P35" i="46"/>
  <c r="O35" i="46"/>
  <c r="N35" i="46"/>
  <c r="M35" i="46"/>
  <c r="L35" i="46"/>
  <c r="B35" i="46"/>
  <c r="Q34" i="46"/>
  <c r="P34" i="46"/>
  <c r="O34" i="46"/>
  <c r="N34" i="46"/>
  <c r="M34" i="46"/>
  <c r="L34" i="46"/>
  <c r="B34" i="46"/>
  <c r="Q33" i="46"/>
  <c r="P33" i="46"/>
  <c r="O33" i="46"/>
  <c r="N33" i="46"/>
  <c r="M33" i="46"/>
  <c r="L33" i="46"/>
  <c r="B33" i="46"/>
  <c r="Q32" i="46"/>
  <c r="P32" i="46"/>
  <c r="O32" i="46"/>
  <c r="N32" i="46"/>
  <c r="M32" i="46"/>
  <c r="L32" i="46"/>
  <c r="B32" i="46"/>
  <c r="Q31" i="46"/>
  <c r="P31" i="46"/>
  <c r="O31" i="46"/>
  <c r="N31" i="46"/>
  <c r="M31" i="46"/>
  <c r="L31" i="46"/>
  <c r="B31" i="46"/>
  <c r="Q30" i="46"/>
  <c r="P30" i="46"/>
  <c r="O30" i="46"/>
  <c r="N30" i="46"/>
  <c r="M30" i="46"/>
  <c r="L30" i="46"/>
  <c r="B30" i="46"/>
  <c r="Q29" i="46"/>
  <c r="P29" i="46"/>
  <c r="O29" i="46"/>
  <c r="N29" i="46"/>
  <c r="M29" i="46"/>
  <c r="L29" i="46"/>
  <c r="B29" i="46"/>
  <c r="Q28" i="46"/>
  <c r="P28" i="46"/>
  <c r="O28" i="46"/>
  <c r="N28" i="46"/>
  <c r="M28" i="46"/>
  <c r="L28" i="46"/>
  <c r="B28" i="46"/>
  <c r="Q27" i="46"/>
  <c r="P27" i="46"/>
  <c r="O27" i="46"/>
  <c r="N27" i="46"/>
  <c r="M27" i="46"/>
  <c r="L27" i="46"/>
  <c r="B27" i="46"/>
  <c r="Q26" i="46"/>
  <c r="P26" i="46"/>
  <c r="O26" i="46"/>
  <c r="N26" i="46"/>
  <c r="M26" i="46"/>
  <c r="L26" i="46"/>
  <c r="B26" i="46"/>
  <c r="Q25" i="46"/>
  <c r="P25" i="46"/>
  <c r="O25" i="46"/>
  <c r="N25" i="46"/>
  <c r="M25" i="46"/>
  <c r="L25" i="46"/>
  <c r="B25" i="46"/>
  <c r="Q24" i="46"/>
  <c r="P24" i="46"/>
  <c r="O24" i="46"/>
  <c r="N24" i="46"/>
  <c r="M24" i="46"/>
  <c r="L24" i="46"/>
  <c r="B24" i="46"/>
  <c r="Q23" i="46"/>
  <c r="P23" i="46"/>
  <c r="O23" i="46"/>
  <c r="N23" i="46"/>
  <c r="M23" i="46"/>
  <c r="L23" i="46"/>
  <c r="B23" i="46"/>
  <c r="Q22" i="46"/>
  <c r="P22" i="46"/>
  <c r="O22" i="46"/>
  <c r="N22" i="46"/>
  <c r="M22" i="46"/>
  <c r="L22" i="46"/>
  <c r="B22" i="46"/>
  <c r="Q21" i="46"/>
  <c r="P21" i="46"/>
  <c r="O21" i="46"/>
  <c r="N21" i="46"/>
  <c r="M21" i="46"/>
  <c r="L21" i="46"/>
  <c r="B21" i="46"/>
  <c r="Q20" i="46"/>
  <c r="P20" i="46"/>
  <c r="O20" i="46"/>
  <c r="N20" i="46"/>
  <c r="M20" i="46"/>
  <c r="L20" i="46"/>
  <c r="B20" i="46"/>
  <c r="Q19" i="46"/>
  <c r="P19" i="46"/>
  <c r="O19" i="46"/>
  <c r="N19" i="46"/>
  <c r="M19" i="46"/>
  <c r="L19" i="46"/>
  <c r="B19" i="46"/>
  <c r="Q18" i="46"/>
  <c r="P18" i="46"/>
  <c r="O18" i="46"/>
  <c r="N18" i="46"/>
  <c r="M18" i="46"/>
  <c r="L18" i="46"/>
  <c r="B18" i="46"/>
  <c r="Q17" i="46"/>
  <c r="P17" i="46"/>
  <c r="O17" i="46"/>
  <c r="N17" i="46"/>
  <c r="M17" i="46"/>
  <c r="L17" i="46"/>
  <c r="B17" i="46"/>
  <c r="Q16" i="46"/>
  <c r="P16" i="46"/>
  <c r="O16" i="46"/>
  <c r="N16" i="46"/>
  <c r="M16" i="46"/>
  <c r="L16" i="46"/>
  <c r="B16" i="46"/>
  <c r="Q15" i="46"/>
  <c r="P15" i="46"/>
  <c r="O15" i="46"/>
  <c r="N15" i="46"/>
  <c r="M15" i="46"/>
  <c r="L15" i="46"/>
  <c r="B15" i="46"/>
  <c r="Q14" i="46"/>
  <c r="P14" i="46"/>
  <c r="O14" i="46"/>
  <c r="N14" i="46"/>
  <c r="M14" i="46"/>
  <c r="L14" i="46"/>
  <c r="B14" i="46"/>
  <c r="Q13" i="46"/>
  <c r="P13" i="46"/>
  <c r="O13" i="46"/>
  <c r="N13" i="46"/>
  <c r="M13" i="46"/>
  <c r="L13" i="46"/>
  <c r="B13" i="46"/>
  <c r="Q12" i="46"/>
  <c r="P12" i="46"/>
  <c r="O12" i="46"/>
  <c r="N12" i="46"/>
  <c r="M12" i="46"/>
  <c r="L12" i="46"/>
  <c r="B12" i="46"/>
  <c r="Q11" i="46"/>
  <c r="P11" i="46"/>
  <c r="O11" i="46"/>
  <c r="N11" i="46"/>
  <c r="M11" i="46"/>
  <c r="L11" i="46"/>
  <c r="B11" i="46"/>
  <c r="Q10" i="46"/>
  <c r="P10" i="46"/>
  <c r="O10" i="46"/>
  <c r="N10" i="46"/>
  <c r="M10" i="46"/>
  <c r="L10" i="46"/>
  <c r="B10" i="46"/>
  <c r="Q9" i="46"/>
  <c r="B9" i="46"/>
  <c r="Q8" i="46"/>
  <c r="P8" i="46"/>
  <c r="O8" i="46"/>
  <c r="N8" i="46"/>
  <c r="M8" i="46"/>
  <c r="L8" i="46"/>
  <c r="B8" i="46"/>
  <c r="Q7" i="46"/>
  <c r="P7" i="46"/>
  <c r="O7" i="46"/>
  <c r="N7" i="46"/>
  <c r="M7" i="46"/>
  <c r="L7" i="46"/>
  <c r="B7" i="46"/>
  <c r="Q6" i="46"/>
  <c r="P6" i="46"/>
  <c r="O6" i="46"/>
  <c r="N6" i="46"/>
  <c r="M6" i="46"/>
  <c r="L6" i="46"/>
  <c r="B6" i="46"/>
  <c r="Q5" i="46"/>
  <c r="P5" i="46"/>
  <c r="O5" i="46"/>
  <c r="N5" i="46"/>
  <c r="M5" i="46"/>
  <c r="L5" i="46"/>
  <c r="B5" i="46"/>
  <c r="Q4" i="46"/>
  <c r="P4" i="46"/>
  <c r="O4" i="46"/>
  <c r="N4" i="46"/>
  <c r="M4" i="46"/>
  <c r="L4" i="46"/>
  <c r="B4" i="46"/>
  <c r="Q3" i="46"/>
  <c r="P3" i="46"/>
  <c r="O3" i="46"/>
  <c r="N3" i="46"/>
  <c r="M3" i="46"/>
  <c r="L3" i="46"/>
  <c r="B3" i="46"/>
  <c r="Q2" i="46"/>
  <c r="P2" i="46"/>
  <c r="O2" i="46"/>
  <c r="N2" i="46"/>
  <c r="M2" i="46"/>
  <c r="L2" i="46"/>
  <c r="B2" i="46"/>
  <c r="H22" i="3" l="1"/>
  <c r="H17" i="3" l="1"/>
  <c r="H7" i="3"/>
  <c r="P23" i="2" l="1"/>
  <c r="B20" i="2" l="1"/>
  <c r="H20" i="3" l="1"/>
  <c r="H19" i="3"/>
  <c r="H5" i="3"/>
  <c r="H16" i="3"/>
  <c r="H15" i="3"/>
  <c r="H14" i="3"/>
  <c r="H12" i="3"/>
  <c r="H11" i="3"/>
  <c r="H10" i="3"/>
  <c r="H9" i="3"/>
  <c r="H8" i="3"/>
  <c r="H6" i="3"/>
  <c r="H4" i="3"/>
  <c r="H3" i="3"/>
  <c r="H15" i="5" l="1"/>
  <c r="H14" i="5"/>
  <c r="H13" i="5"/>
  <c r="H4" i="5"/>
  <c r="H3" i="5"/>
  <c r="H7" i="5"/>
  <c r="H6" i="5"/>
  <c r="H5" i="5"/>
  <c r="H8" i="5"/>
  <c r="B9" i="5"/>
  <c r="B12" i="5"/>
  <c r="B10" i="5"/>
  <c r="B11" i="5"/>
  <c r="W12" i="2" l="1"/>
  <c r="N2" i="4" l="1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L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O2" i="4" l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H13" i="3" l="1"/>
  <c r="H18" i="3" l="1"/>
  <c r="K13" i="3" l="1"/>
  <c r="K12" i="3"/>
  <c r="K14" i="3"/>
  <c r="B20" i="7"/>
  <c r="W3" i="2" l="1"/>
  <c r="W4" i="2"/>
  <c r="W5" i="2"/>
  <c r="W6" i="2"/>
  <c r="W7" i="2"/>
  <c r="W8" i="2"/>
  <c r="W9" i="2"/>
  <c r="W10" i="2"/>
  <c r="W11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P3" i="2"/>
  <c r="P4" i="2"/>
  <c r="P5" i="2"/>
  <c r="P6" i="2"/>
  <c r="P7" i="2"/>
  <c r="P8" i="2"/>
  <c r="P9" i="2"/>
  <c r="P10" i="2"/>
  <c r="P11" i="2"/>
  <c r="P12" i="2"/>
  <c r="P14" i="2"/>
  <c r="P15" i="2"/>
  <c r="P16" i="2"/>
  <c r="P17" i="2"/>
  <c r="P18" i="2"/>
  <c r="P19" i="2"/>
  <c r="P20" i="2"/>
  <c r="P21" i="2"/>
  <c r="P22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O3" i="2"/>
  <c r="O4" i="2"/>
  <c r="O5" i="2"/>
  <c r="O6" i="2"/>
  <c r="O7" i="2"/>
  <c r="O8" i="2"/>
  <c r="O9" i="2"/>
  <c r="O10" i="2"/>
  <c r="O11" i="2"/>
  <c r="O12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N3" i="2"/>
  <c r="N4" i="2"/>
  <c r="N5" i="2"/>
  <c r="N6" i="2"/>
  <c r="N7" i="2"/>
  <c r="N8" i="2"/>
  <c r="N9" i="2"/>
  <c r="N10" i="2"/>
  <c r="N11" i="2"/>
  <c r="N12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M3" i="2"/>
  <c r="M4" i="2"/>
  <c r="M5" i="2"/>
  <c r="M6" i="2"/>
  <c r="M7" i="2"/>
  <c r="M8" i="2"/>
  <c r="M9" i="2"/>
  <c r="M10" i="2"/>
  <c r="M11" i="2"/>
  <c r="M12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L2" i="2"/>
  <c r="W2" i="2"/>
  <c r="P2" i="2"/>
  <c r="O2" i="2"/>
  <c r="N2" i="2"/>
  <c r="M2" i="2"/>
  <c r="L3" i="2" l="1"/>
  <c r="L4" i="2"/>
  <c r="L5" i="2"/>
  <c r="L6" i="2"/>
  <c r="L7" i="2"/>
  <c r="L8" i="2"/>
  <c r="L9" i="2"/>
  <c r="L10" i="2"/>
  <c r="L11" i="2"/>
  <c r="L12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B3" i="2"/>
  <c r="AL2" i="6" l="1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N2" i="6"/>
  <c r="AN3" i="6"/>
  <c r="AN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F2" i="6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E2" i="6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D2" i="6"/>
  <c r="AD3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C2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B2" i="6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A2" i="6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Z2" i="6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Y2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X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W2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V2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U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T24" i="6"/>
  <c r="T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S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R20" i="6"/>
  <c r="R21" i="6"/>
  <c r="R22" i="6"/>
  <c r="R23" i="6"/>
  <c r="R24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R2" i="6"/>
  <c r="H7" i="7" l="1"/>
  <c r="H10" i="7"/>
  <c r="H6" i="7"/>
  <c r="H5" i="7"/>
  <c r="H3" i="7"/>
  <c r="H9" i="7"/>
  <c r="H4" i="7"/>
  <c r="H8" i="7"/>
  <c r="B2" i="6" l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17" i="3" l="1"/>
  <c r="B20" i="3" s="1"/>
  <c r="E14" i="3"/>
  <c r="E15" i="3"/>
  <c r="E16" i="3"/>
  <c r="E17" i="3"/>
  <c r="E18" i="3"/>
  <c r="E19" i="3"/>
  <c r="E20" i="3"/>
  <c r="E13" i="3"/>
  <c r="E5" i="3"/>
  <c r="E21" i="3" s="1"/>
  <c r="E4" i="3"/>
  <c r="E3" i="3"/>
  <c r="E12" i="3"/>
  <c r="E11" i="3"/>
  <c r="E10" i="3"/>
  <c r="E9" i="3"/>
  <c r="E25" i="3"/>
  <c r="G38" i="21" s="1"/>
  <c r="E24" i="3"/>
  <c r="G39" i="21" s="1"/>
  <c r="F33" i="21"/>
  <c r="F34" i="21"/>
  <c r="F35" i="21"/>
  <c r="F30" i="21"/>
  <c r="F29" i="21"/>
  <c r="F25" i="21"/>
  <c r="F24" i="21"/>
  <c r="F23" i="21"/>
  <c r="F20" i="21"/>
  <c r="F19" i="21"/>
  <c r="F21" i="21"/>
  <c r="F11" i="21"/>
  <c r="F13" i="21"/>
  <c r="F14" i="21"/>
  <c r="F12" i="21"/>
  <c r="F9" i="21"/>
  <c r="F5" i="21"/>
  <c r="F7" i="21" s="1"/>
  <c r="F4" i="21"/>
  <c r="F6" i="21" s="1"/>
  <c r="F8" i="21"/>
  <c r="B2" i="3"/>
  <c r="B4" i="3"/>
  <c r="B3" i="3"/>
  <c r="C4" i="44"/>
  <c r="C4" i="43"/>
  <c r="C4" i="42"/>
  <c r="C4" i="41"/>
  <c r="C4" i="39"/>
  <c r="C4" i="34"/>
  <c r="U29" i="4"/>
  <c r="B29" i="4"/>
  <c r="U28" i="4"/>
  <c r="B28" i="4"/>
  <c r="U27" i="4"/>
  <c r="B27" i="4"/>
  <c r="B2" i="4"/>
  <c r="U2" i="4"/>
  <c r="B3" i="4"/>
  <c r="U3" i="4"/>
  <c r="B4" i="4"/>
  <c r="U4" i="4"/>
  <c r="B5" i="4"/>
  <c r="U5" i="4"/>
  <c r="B6" i="4"/>
  <c r="U6" i="4"/>
  <c r="B7" i="4"/>
  <c r="U7" i="4"/>
  <c r="B8" i="4"/>
  <c r="U8" i="4"/>
  <c r="B9" i="4"/>
  <c r="U9" i="4"/>
  <c r="B10" i="4"/>
  <c r="U10" i="4"/>
  <c r="B11" i="4"/>
  <c r="U11" i="4"/>
  <c r="B12" i="4"/>
  <c r="U12" i="4"/>
  <c r="B13" i="4"/>
  <c r="U13" i="4"/>
  <c r="B14" i="4"/>
  <c r="U14" i="4"/>
  <c r="B15" i="4"/>
  <c r="U15" i="4"/>
  <c r="B16" i="4"/>
  <c r="U16" i="4"/>
  <c r="B17" i="4"/>
  <c r="U17" i="4"/>
  <c r="B18" i="4"/>
  <c r="U18" i="4"/>
  <c r="B19" i="4"/>
  <c r="U19" i="4"/>
  <c r="E23" i="5"/>
  <c r="G41" i="21" s="1"/>
  <c r="B9" i="7"/>
  <c r="G10" i="20" s="1"/>
  <c r="B179" i="2"/>
  <c r="E24" i="5"/>
  <c r="G40" i="21" s="1"/>
  <c r="B13" i="7"/>
  <c r="B56" i="7" s="1"/>
  <c r="E3" i="27"/>
  <c r="B3" i="27"/>
  <c r="B57" i="7"/>
  <c r="B15" i="7"/>
  <c r="B16" i="7"/>
  <c r="B10" i="7"/>
  <c r="B44" i="7" s="1"/>
  <c r="B12" i="7"/>
  <c r="U20" i="4"/>
  <c r="U21" i="4"/>
  <c r="U22" i="4"/>
  <c r="U23" i="4"/>
  <c r="U24" i="4"/>
  <c r="U25" i="4"/>
  <c r="U26" i="4"/>
  <c r="D48" i="5"/>
  <c r="E20" i="5"/>
  <c r="E19" i="5"/>
  <c r="E18" i="5"/>
  <c r="E17" i="5"/>
  <c r="E16" i="5"/>
  <c r="E15" i="5"/>
  <c r="E14" i="5"/>
  <c r="E13" i="5"/>
  <c r="E12" i="5"/>
  <c r="E11" i="5"/>
  <c r="E10" i="5"/>
  <c r="E9" i="5"/>
  <c r="E5" i="5"/>
  <c r="D47" i="5" s="1"/>
  <c r="E4" i="5"/>
  <c r="E3" i="5"/>
  <c r="B8" i="5"/>
  <c r="B26" i="4"/>
  <c r="B25" i="4"/>
  <c r="B24" i="4"/>
  <c r="B23" i="4"/>
  <c r="B22" i="4"/>
  <c r="B21" i="4"/>
  <c r="B20" i="4"/>
  <c r="B182" i="2"/>
  <c r="B183" i="2"/>
  <c r="B184" i="2"/>
  <c r="B8" i="3"/>
  <c r="G3" i="20" s="1"/>
  <c r="G12" i="21" s="1"/>
  <c r="B2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80" i="2"/>
  <c r="B181" i="2"/>
  <c r="B185" i="2"/>
  <c r="B186" i="2"/>
  <c r="B187" i="2"/>
  <c r="B188" i="2"/>
  <c r="B189" i="2"/>
  <c r="B190" i="2"/>
  <c r="B191" i="2"/>
  <c r="B192" i="2"/>
  <c r="B193" i="2"/>
  <c r="B4" i="2"/>
  <c r="B5" i="2"/>
  <c r="J3" i="27"/>
  <c r="I3" i="27"/>
  <c r="H3" i="27"/>
  <c r="G3" i="27"/>
  <c r="D3" i="27"/>
  <c r="C3" i="27"/>
  <c r="C4" i="26"/>
  <c r="C4" i="25"/>
  <c r="B8" i="7"/>
  <c r="G9" i="20" s="1"/>
  <c r="B4" i="7"/>
  <c r="B3" i="7"/>
  <c r="B19" i="7"/>
  <c r="E23" i="7"/>
  <c r="G42" i="21" s="1"/>
  <c r="E22" i="7"/>
  <c r="G43" i="21" s="1"/>
  <c r="E4" i="7"/>
  <c r="E3" i="7"/>
  <c r="H9" i="5"/>
  <c r="B17" i="5"/>
  <c r="B20" i="5" s="1"/>
  <c r="D51" i="5" s="1"/>
  <c r="B16" i="5"/>
  <c r="B15" i="5"/>
  <c r="B4" i="5"/>
  <c r="B3" i="5"/>
  <c r="B2" i="5"/>
  <c r="C4" i="12"/>
  <c r="B11" i="3"/>
  <c r="B10" i="3"/>
  <c r="D12" i="20"/>
  <c r="D26" i="20" s="1"/>
  <c r="C12" i="20"/>
  <c r="B12" i="20"/>
  <c r="D11" i="20"/>
  <c r="C11" i="20"/>
  <c r="B11" i="20"/>
  <c r="C25" i="20"/>
  <c r="E31" i="20"/>
  <c r="E30" i="20"/>
  <c r="D31" i="20"/>
  <c r="D30" i="20"/>
  <c r="D29" i="20"/>
  <c r="C31" i="20"/>
  <c r="C30" i="20"/>
  <c r="C29" i="20"/>
  <c r="B31" i="20"/>
  <c r="B30" i="20"/>
  <c r="B29" i="20"/>
  <c r="E24" i="20"/>
  <c r="E23" i="20"/>
  <c r="E22" i="20"/>
  <c r="E21" i="20"/>
  <c r="E20" i="20"/>
  <c r="E19" i="20"/>
  <c r="D24" i="20"/>
  <c r="D23" i="20"/>
  <c r="D22" i="20"/>
  <c r="D21" i="20"/>
  <c r="D20" i="20"/>
  <c r="D19" i="20"/>
  <c r="D18" i="20"/>
  <c r="D17" i="20"/>
  <c r="D16" i="20"/>
  <c r="C24" i="20"/>
  <c r="C23" i="20"/>
  <c r="C22" i="20"/>
  <c r="C21" i="20"/>
  <c r="C20" i="20"/>
  <c r="C19" i="20"/>
  <c r="C18" i="20"/>
  <c r="C16" i="20"/>
  <c r="C17" i="20"/>
  <c r="B15" i="3"/>
  <c r="E34" i="21"/>
  <c r="D34" i="21"/>
  <c r="C34" i="21"/>
  <c r="B34" i="21"/>
  <c r="E33" i="21"/>
  <c r="D33" i="21"/>
  <c r="C33" i="21"/>
  <c r="B33" i="21"/>
  <c r="E30" i="21"/>
  <c r="E31" i="21" s="1"/>
  <c r="D30" i="21"/>
  <c r="C30" i="21"/>
  <c r="C31" i="21" s="1"/>
  <c r="B30" i="21"/>
  <c r="B31" i="21" s="1"/>
  <c r="B29" i="21"/>
  <c r="E29" i="21"/>
  <c r="D29" i="21"/>
  <c r="C29" i="21"/>
  <c r="D25" i="21"/>
  <c r="C25" i="21"/>
  <c r="B25" i="21"/>
  <c r="E24" i="21"/>
  <c r="D24" i="21"/>
  <c r="C24" i="21"/>
  <c r="B24" i="21"/>
  <c r="D23" i="21"/>
  <c r="C23" i="21"/>
  <c r="B23" i="21"/>
  <c r="E20" i="21"/>
  <c r="D20" i="21"/>
  <c r="C20" i="21"/>
  <c r="B20" i="21"/>
  <c r="D19" i="21"/>
  <c r="C19" i="21"/>
  <c r="B19" i="21"/>
  <c r="E14" i="21"/>
  <c r="D14" i="21"/>
  <c r="C14" i="21"/>
  <c r="B14" i="21"/>
  <c r="E13" i="21"/>
  <c r="D13" i="21"/>
  <c r="C13" i="21"/>
  <c r="B13" i="21"/>
  <c r="D12" i="21"/>
  <c r="C12" i="21"/>
  <c r="B12" i="21"/>
  <c r="D11" i="21"/>
  <c r="C11" i="21"/>
  <c r="B11" i="21"/>
  <c r="D9" i="21"/>
  <c r="C9" i="21"/>
  <c r="B9" i="21"/>
  <c r="E5" i="21"/>
  <c r="D5" i="21"/>
  <c r="D8" i="21" s="1"/>
  <c r="C5" i="21"/>
  <c r="C4" i="21"/>
  <c r="C8" i="21" s="1"/>
  <c r="B5" i="21"/>
  <c r="B4" i="21"/>
  <c r="D4" i="21"/>
  <c r="B9" i="3"/>
  <c r="H21" i="3"/>
  <c r="B23" i="3"/>
  <c r="B22" i="3"/>
  <c r="B16" i="3"/>
  <c r="B12" i="3"/>
  <c r="E16" i="20"/>
  <c r="E9" i="21"/>
  <c r="E4" i="21"/>
  <c r="E19" i="21"/>
  <c r="E12" i="20"/>
  <c r="E26" i="20" s="1"/>
  <c r="E18" i="20"/>
  <c r="E25" i="21"/>
  <c r="E23" i="21"/>
  <c r="E11" i="21"/>
  <c r="E12" i="21"/>
  <c r="E11" i="20"/>
  <c r="E17" i="20"/>
  <c r="E29" i="20"/>
  <c r="F15" i="21" l="1"/>
  <c r="F31" i="21"/>
  <c r="E7" i="21"/>
  <c r="B7" i="21"/>
  <c r="B15" i="21"/>
  <c r="D31" i="21"/>
  <c r="B35" i="21"/>
  <c r="E35" i="21"/>
  <c r="D25" i="20"/>
  <c r="C15" i="21"/>
  <c r="E15" i="21"/>
  <c r="B21" i="21"/>
  <c r="C35" i="21"/>
  <c r="C7" i="21"/>
  <c r="C21" i="21"/>
  <c r="D35" i="21"/>
  <c r="D15" i="21"/>
  <c r="D21" i="21"/>
  <c r="C26" i="20"/>
  <c r="C6" i="21"/>
  <c r="B6" i="21"/>
  <c r="E8" i="21"/>
  <c r="E21" i="21"/>
  <c r="E25" i="20"/>
  <c r="D6" i="21"/>
  <c r="E6" i="21"/>
  <c r="E21" i="5"/>
  <c r="B8" i="21"/>
  <c r="D7" i="21"/>
  <c r="D45" i="5"/>
  <c r="E6" i="5"/>
  <c r="H16" i="5"/>
  <c r="E6" i="3"/>
  <c r="H10" i="5"/>
  <c r="G6" i="20"/>
  <c r="G20" i="20" s="1"/>
  <c r="B22" i="5"/>
  <c r="B5" i="5"/>
  <c r="G5" i="20" s="1"/>
  <c r="G30" i="21" s="1"/>
  <c r="B19" i="5"/>
  <c r="D52" i="5" s="1"/>
  <c r="B18" i="5"/>
  <c r="D46" i="5" s="1"/>
  <c r="D49" i="5" s="1"/>
  <c r="D50" i="5"/>
  <c r="B19" i="3"/>
  <c r="K15" i="3"/>
  <c r="B24" i="3"/>
  <c r="B5" i="3"/>
  <c r="G2" i="20" s="1"/>
  <c r="G16" i="20" s="1"/>
  <c r="K8" i="5"/>
  <c r="K6" i="3"/>
  <c r="K3" i="5"/>
  <c r="K7" i="5"/>
  <c r="K8" i="3"/>
  <c r="K3" i="3"/>
  <c r="K4" i="5"/>
  <c r="K4" i="3"/>
  <c r="K5" i="5"/>
  <c r="K5" i="3"/>
  <c r="K6" i="5"/>
  <c r="K7" i="3"/>
  <c r="E22" i="3"/>
  <c r="B18" i="3"/>
  <c r="B21" i="3" s="1"/>
  <c r="G4" i="20" s="1"/>
  <c r="G23" i="21" s="1"/>
  <c r="G17" i="20"/>
  <c r="E18" i="7"/>
  <c r="E10" i="7"/>
  <c r="H19" i="7"/>
  <c r="E17" i="7"/>
  <c r="E13" i="7"/>
  <c r="E20" i="7"/>
  <c r="E15" i="7"/>
  <c r="E19" i="7"/>
  <c r="E12" i="7"/>
  <c r="E16" i="7"/>
  <c r="E11" i="7"/>
  <c r="E14" i="7"/>
  <c r="E9" i="7"/>
  <c r="B11" i="7"/>
  <c r="B54" i="7" s="1"/>
  <c r="E6" i="7"/>
  <c r="B51" i="7"/>
  <c r="B43" i="7"/>
  <c r="B55" i="7"/>
  <c r="B5" i="7"/>
  <c r="G8" i="20" s="1"/>
  <c r="G24" i="20"/>
  <c r="G13" i="21"/>
  <c r="G33" i="21"/>
  <c r="B58" i="7"/>
  <c r="H18" i="7"/>
  <c r="G23" i="20"/>
  <c r="G31" i="20"/>
  <c r="G14" i="21"/>
  <c r="H14" i="7"/>
  <c r="H15" i="7"/>
  <c r="H16" i="7"/>
  <c r="H17" i="7"/>
  <c r="G20" i="21" l="1"/>
  <c r="G11" i="20"/>
  <c r="G25" i="20" s="1"/>
  <c r="G19" i="20"/>
  <c r="G4" i="21"/>
  <c r="G19" i="21"/>
  <c r="G9" i="21"/>
  <c r="G11" i="21"/>
  <c r="G15" i="21" s="1"/>
  <c r="G29" i="20"/>
  <c r="D53" i="5"/>
  <c r="B21" i="5"/>
  <c r="G7" i="20" s="1"/>
  <c r="G12" i="20" s="1"/>
  <c r="G26" i="20" s="1"/>
  <c r="G18" i="20"/>
  <c r="K9" i="3"/>
  <c r="K9" i="5"/>
  <c r="E21" i="7"/>
  <c r="G5" i="21"/>
  <c r="G22" i="20"/>
  <c r="G29" i="21"/>
  <c r="G31" i="21" s="1"/>
  <c r="H11" i="7"/>
  <c r="H20" i="7"/>
  <c r="G21" i="21" l="1"/>
  <c r="G7" i="21"/>
  <c r="G24" i="21"/>
  <c r="G34" i="21"/>
  <c r="G35" i="21" s="1"/>
  <c r="G25" i="21"/>
  <c r="G21" i="20"/>
  <c r="G13" i="20"/>
  <c r="G30" i="20"/>
  <c r="G8" i="21"/>
  <c r="G6" i="21"/>
</calcChain>
</file>

<file path=xl/sharedStrings.xml><?xml version="1.0" encoding="utf-8"?>
<sst xmlns="http://schemas.openxmlformats.org/spreadsheetml/2006/main" count="1950" uniqueCount="946">
  <si>
    <t>Status</t>
  </si>
  <si>
    <t xml:space="preserve"> Notes</t>
  </si>
  <si>
    <t>Region</t>
  </si>
  <si>
    <t>COST COMPARISON</t>
  </si>
  <si>
    <t>Facilitation Cost</t>
  </si>
  <si>
    <t>Complaint Cost</t>
  </si>
  <si>
    <t>1 Facilitatation cost % of 1 Complaint</t>
  </si>
  <si>
    <t>QUANTITY COMPARISION</t>
  </si>
  <si>
    <t xml:space="preserve">Facilitation Cost </t>
  </si>
  <si>
    <t xml:space="preserve">Complaint Cost </t>
  </si>
  <si>
    <t>QUANTITY COMPARISON</t>
  </si>
  <si>
    <t>Mediation Cost</t>
  </si>
  <si>
    <t>Completed Mediations</t>
  </si>
  <si>
    <t>Facilitations Average Cost</t>
  </si>
  <si>
    <t>Mediations Average Cost</t>
  </si>
  <si>
    <t>Complaints Average Cost</t>
  </si>
  <si>
    <t xml:space="preserve">Completed Facilitations </t>
  </si>
  <si>
    <t xml:space="preserve">Completed Complaints </t>
  </si>
  <si>
    <t>Number of Facilitation Requested</t>
  </si>
  <si>
    <t>Number of Facilitation Completed</t>
  </si>
  <si>
    <t>Number of Mediations Requested</t>
  </si>
  <si>
    <t>Number of Mediations Completed</t>
  </si>
  <si>
    <t>Number of Complaints Requested</t>
  </si>
  <si>
    <t xml:space="preserve">Number of Complaints Completed (Final Report) </t>
  </si>
  <si>
    <t>Complaints Requested</t>
  </si>
  <si>
    <t>Mediations - Completed</t>
  </si>
  <si>
    <t>Complaints  - Completed</t>
  </si>
  <si>
    <t>Data Input</t>
  </si>
  <si>
    <t>2013-14</t>
  </si>
  <si>
    <t>2012-13</t>
  </si>
  <si>
    <t>2011-12</t>
  </si>
  <si>
    <t>Requested Facilitations</t>
  </si>
  <si>
    <t># of Cmpltd. Facilitations per 1 Cmpltd. Complaint</t>
  </si>
  <si>
    <t>1 Mediation Costs X% of 1 Facilitation</t>
  </si>
  <si>
    <t>1 Complaint Cost X times more than a Facilitation</t>
  </si>
  <si>
    <t>1 Complaint costs the same as X Facilitations</t>
  </si>
  <si>
    <t>1 Facilitation costs X% of a Complaint</t>
  </si>
  <si>
    <t>X% more Complaints than Mediations</t>
  </si>
  <si>
    <t>A Mediatation costs X% of a Complaint</t>
  </si>
  <si>
    <t>July</t>
  </si>
  <si>
    <t>May</t>
  </si>
  <si>
    <t>June</t>
  </si>
  <si>
    <t>Log</t>
  </si>
  <si>
    <t>Cost</t>
  </si>
  <si>
    <t>Meeting</t>
  </si>
  <si>
    <t>N/A</t>
  </si>
  <si>
    <t>Number Requested</t>
  </si>
  <si>
    <t>Sub-total Cmpltd. &amp; In Process</t>
  </si>
  <si>
    <t>Sub-total Not Completed (D+W)</t>
  </si>
  <si>
    <t>Number Withdrawn (W)</t>
  </si>
  <si>
    <t>Number Denied (D)</t>
  </si>
  <si>
    <t>A</t>
  </si>
  <si>
    <t>Mont</t>
  </si>
  <si>
    <t>Leslie</t>
  </si>
  <si>
    <t>Steve</t>
  </si>
  <si>
    <t>Jarl</t>
  </si>
  <si>
    <t>Mert</t>
  </si>
  <si>
    <t>Ed</t>
  </si>
  <si>
    <t>Bev</t>
  </si>
  <si>
    <t>Ila</t>
  </si>
  <si>
    <t>Robyn</t>
  </si>
  <si>
    <t>Lecia</t>
  </si>
  <si>
    <t>Paul</t>
  </si>
  <si>
    <t>Cathy</t>
  </si>
  <si>
    <t>Betty</t>
  </si>
  <si>
    <t>Sub-total In Process (P)</t>
  </si>
  <si>
    <t>Number Accepted (A)</t>
  </si>
  <si>
    <t>Sub-total Completed (S+U)</t>
  </si>
  <si>
    <t>Number Pending Agreement (P)</t>
  </si>
  <si>
    <t xml:space="preserve">Number Successful </t>
  </si>
  <si>
    <t xml:space="preserve">Number Unsuccessful </t>
  </si>
  <si>
    <t xml:space="preserve">Number Pending Outcome </t>
  </si>
  <si>
    <t>Sept</t>
  </si>
  <si>
    <t>Oct</t>
  </si>
  <si>
    <t>Nov</t>
  </si>
  <si>
    <t>Dec</t>
  </si>
  <si>
    <t>Apr</t>
  </si>
  <si>
    <t>Aug</t>
  </si>
  <si>
    <t>Jan</t>
  </si>
  <si>
    <t>Feb</t>
  </si>
  <si>
    <t>Mar</t>
  </si>
  <si>
    <t>BY MONTH</t>
  </si>
  <si>
    <t>BY YEAR</t>
  </si>
  <si>
    <t>Sub-Total (for check)</t>
  </si>
  <si>
    <t>BY REGION</t>
  </si>
  <si>
    <t>Agreements</t>
  </si>
  <si>
    <t>Non Agreements</t>
  </si>
  <si>
    <t>Percentage Successful</t>
  </si>
  <si>
    <r>
      <t xml:space="preserve">CASE </t>
    </r>
    <r>
      <rPr>
        <b/>
        <i/>
        <sz val="11"/>
        <rFont val="Calibri"/>
        <family val="2"/>
        <scheme val="minor"/>
      </rPr>
      <t xml:space="preserve">STATUS </t>
    </r>
    <r>
      <rPr>
        <b/>
        <sz val="11"/>
        <rFont val="Calibri"/>
        <family val="2"/>
        <scheme val="minor"/>
      </rPr>
      <t>SUMMARY</t>
    </r>
  </si>
  <si>
    <r>
      <t xml:space="preserve">CASE </t>
    </r>
    <r>
      <rPr>
        <b/>
        <i/>
        <sz val="11"/>
        <color theme="1"/>
        <rFont val="Calibri"/>
        <family val="2"/>
        <scheme val="minor"/>
      </rPr>
      <t>OUTCOME SUMMARY</t>
    </r>
  </si>
  <si>
    <t>Region 1</t>
  </si>
  <si>
    <t>Region 2</t>
  </si>
  <si>
    <t>Region 3</t>
  </si>
  <si>
    <t xml:space="preserve"> Region 4</t>
  </si>
  <si>
    <t>Region 5</t>
  </si>
  <si>
    <t>Region 6</t>
  </si>
  <si>
    <t>Parent Request</t>
  </si>
  <si>
    <t>District Request</t>
  </si>
  <si>
    <t>SDE or Both Request</t>
  </si>
  <si>
    <t>BY REQUESTOR</t>
  </si>
  <si>
    <t>BY FACILITATOR(S)</t>
  </si>
  <si>
    <t>Facilitations v Complaints</t>
  </si>
  <si>
    <t>Mediations v. Facilitations</t>
  </si>
  <si>
    <t>Mediations v. Complaints</t>
  </si>
  <si>
    <t>2014-15</t>
  </si>
  <si>
    <t>PROCESS COMPARISONS - Cost and Quantity</t>
  </si>
  <si>
    <t>2015-16</t>
  </si>
  <si>
    <t>CHANGE</t>
  </si>
  <si>
    <t>11-12 --12-13</t>
  </si>
  <si>
    <t>12-13 --13-14</t>
  </si>
  <si>
    <t>13-14 --14-15</t>
  </si>
  <si>
    <t>14-15 --15-16</t>
  </si>
  <si>
    <t>Annual Change in Procedure Cost and Quantity</t>
  </si>
  <si>
    <t>Completed/Requested</t>
  </si>
  <si>
    <t>Facilitation Requested</t>
  </si>
  <si>
    <t>Facilitation Completed</t>
  </si>
  <si>
    <t xml:space="preserve"> Mediations Requested</t>
  </si>
  <si>
    <t>Mediations Completed</t>
  </si>
  <si>
    <t xml:space="preserve"> Complaints Completed</t>
  </si>
  <si>
    <t>All DR Requested</t>
  </si>
  <si>
    <t>Number all DR Completed</t>
  </si>
  <si>
    <t>Number all DR Requested</t>
  </si>
  <si>
    <t xml:space="preserve">All DR Completed </t>
  </si>
  <si>
    <t>Average Cost (not including *)</t>
  </si>
  <si>
    <t>Facilitations Cplt/Rqt</t>
  </si>
  <si>
    <t>Mediations Cplt/Rqt</t>
  </si>
  <si>
    <t>Complaints Cplt/Rqt</t>
  </si>
  <si>
    <t>Facilitation HIGH $</t>
  </si>
  <si>
    <t>Facilitation LOW $</t>
  </si>
  <si>
    <t>Resolution Sessions</t>
  </si>
  <si>
    <t>Non-Facilitations (RS)</t>
  </si>
  <si>
    <t>Range of Cost</t>
  </si>
  <si>
    <t>Facilitation Min.</t>
  </si>
  <si>
    <t xml:space="preserve">Facilitation Max. </t>
  </si>
  <si>
    <t>Mediation Min.</t>
  </si>
  <si>
    <t xml:space="preserve">Mediation Max. </t>
  </si>
  <si>
    <t xml:space="preserve">Complaint Min. </t>
  </si>
  <si>
    <t xml:space="preserve">Complaint Max. </t>
  </si>
  <si>
    <t>TOTAL COST (includes D,W, etc.)</t>
  </si>
  <si>
    <t>P</t>
  </si>
  <si>
    <t>Debbie</t>
  </si>
  <si>
    <t>EM template CH 13and DR info</t>
  </si>
  <si>
    <t>EM template to SD, parent requested</t>
  </si>
  <si>
    <t>EM template to P, SD requested</t>
  </si>
  <si>
    <t>Boise SPED assigments</t>
  </si>
  <si>
    <t>https://app.surveygizmo.com/</t>
  </si>
  <si>
    <t xml:space="preserve">Case # (log linked) </t>
  </si>
  <si>
    <t>Mediator</t>
  </si>
  <si>
    <t>Issues</t>
  </si>
  <si>
    <t>Meeting Date</t>
  </si>
  <si>
    <t>Agreement  Received</t>
  </si>
  <si>
    <t>Notes</t>
  </si>
  <si>
    <t>Founded Allegations:</t>
  </si>
  <si>
    <t>Final Report Due</t>
  </si>
  <si>
    <t>White Board</t>
  </si>
  <si>
    <r>
      <t>Outcome:</t>
    </r>
    <r>
      <rPr>
        <u/>
        <sz val="8"/>
        <color theme="1"/>
        <rFont val="Calibri"/>
        <family val="2"/>
        <scheme val="minor"/>
      </rPr>
      <t/>
    </r>
  </si>
  <si>
    <t>Case Closed</t>
  </si>
  <si>
    <t>Number Corrective Actions</t>
  </si>
  <si>
    <t>Number Completed</t>
  </si>
  <si>
    <t>Number Incomplete</t>
  </si>
  <si>
    <t>CA #</t>
  </si>
  <si>
    <t>Due Date</t>
  </si>
  <si>
    <t>Calender</t>
  </si>
  <si>
    <t>Completed Date</t>
  </si>
  <si>
    <t xml:space="preserve">  Follow-up:</t>
  </si>
  <si>
    <t>END REPORT</t>
  </si>
  <si>
    <t xml:space="preserve">Total Cost </t>
  </si>
  <si>
    <t xml:space="preserve">Count Paid </t>
  </si>
  <si>
    <t xml:space="preserve">Number Accepted </t>
  </si>
  <si>
    <t xml:space="preserve">Number Denied </t>
  </si>
  <si>
    <t xml:space="preserve">Number Withdrawn </t>
  </si>
  <si>
    <t xml:space="preserve">Number Pending Agreement </t>
  </si>
  <si>
    <t>Mediations in 2015</t>
  </si>
  <si>
    <t>Mediation in 2016</t>
  </si>
  <si>
    <t>Mediation  HIGH $</t>
  </si>
  <si>
    <t>Mediation LOW $</t>
  </si>
  <si>
    <t>BY MEDIATOR</t>
  </si>
  <si>
    <t>Mediation -  COUNTS</t>
  </si>
  <si>
    <t>Facilitation - COUNTS</t>
  </si>
  <si>
    <t>DP-Related Mediation</t>
  </si>
  <si>
    <t>Complaint - COUNTS</t>
  </si>
  <si>
    <t xml:space="preserve">TOTAL COST </t>
  </si>
  <si>
    <t>Lester</t>
  </si>
  <si>
    <t>Complaints  in 2015</t>
  </si>
  <si>
    <t>Complaint  HIGH $</t>
  </si>
  <si>
    <t>Complaint LOW $</t>
  </si>
  <si>
    <t>Number  Cases with CAs</t>
  </si>
  <si>
    <t>1.Number Requested</t>
  </si>
  <si>
    <t>1.1c Number Extended Timelines</t>
  </si>
  <si>
    <t>1.2 Number Pending</t>
  </si>
  <si>
    <t>1.1Number with Final Report</t>
  </si>
  <si>
    <t>1.1a Number with Algts. Founded</t>
  </si>
  <si>
    <t>1.2aNumber pending DP Hearing</t>
  </si>
  <si>
    <t>not calculated</t>
  </si>
  <si>
    <r>
      <t>Year End (SECTION A)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SUMMARY</t>
    </r>
  </si>
  <si>
    <t>Complaints in 2016</t>
  </si>
  <si>
    <t>CA Counts</t>
  </si>
  <si>
    <t>BY INVESTIGATOR(s)</t>
  </si>
  <si>
    <t>Percent DR Case Completed</t>
  </si>
  <si>
    <t>Allegation Letter</t>
  </si>
  <si>
    <t>Allegation Letter EM</t>
  </si>
  <si>
    <t>Findings Letter</t>
  </si>
  <si>
    <t>Formally Closed Letter</t>
  </si>
  <si>
    <t>Hearing Received EM</t>
  </si>
  <si>
    <t>Notification of Appt. Letter</t>
  </si>
  <si>
    <t>HO Appt Letter</t>
  </si>
  <si>
    <t>Complaint Recieved EM</t>
  </si>
  <si>
    <t>Initial SD Letter</t>
  </si>
  <si>
    <t>Initial Parent Letter</t>
  </si>
  <si>
    <t>Findings_Final Report EM</t>
  </si>
  <si>
    <t>Formally Withdrawn Letter</t>
  </si>
  <si>
    <t>HO Contract - Work Order</t>
  </si>
  <si>
    <t>HO Appointment EM</t>
  </si>
  <si>
    <t>Closure EM</t>
  </si>
  <si>
    <t>Case Number</t>
  </si>
  <si>
    <t>Resolution Period Ends</t>
  </si>
  <si>
    <t>Resolution Meeting Due</t>
  </si>
  <si>
    <t>Date Resolution Held Date (per form)</t>
  </si>
  <si>
    <t>RM due and HO decision due- in  Calendar</t>
  </si>
  <si>
    <t>Verfied RS Held within 15 days</t>
  </si>
  <si>
    <t>Resolution Waived Date or Date of Signed No Agreement</t>
  </si>
  <si>
    <t>Date RS Waived/NA in Writing or End of Resolution Period +45 Days</t>
  </si>
  <si>
    <t>Extension Filed?</t>
  </si>
  <si>
    <t>Prevaling Party</t>
  </si>
  <si>
    <t>Hearing Officer</t>
  </si>
  <si>
    <t>HO VSA sent?</t>
  </si>
  <si>
    <t>VSA Executed date</t>
  </si>
  <si>
    <t>HO</t>
  </si>
  <si>
    <t>FACILITATED RESOLUTION MEETINGS</t>
  </si>
  <si>
    <t>Hearing Case Number</t>
  </si>
  <si>
    <t>Resolution Session Case #</t>
  </si>
  <si>
    <t>Initial Meeting Held</t>
  </si>
  <si>
    <t>Settlement Agreement</t>
  </si>
  <si>
    <t>Moved to Mediation</t>
  </si>
  <si>
    <t>Mediation Case #</t>
  </si>
  <si>
    <t>REQUESTED BY</t>
  </si>
  <si>
    <t>YEAR END SUMMARY DATA  - SECTION C</t>
  </si>
  <si>
    <t>YEAR END SUMMARY DATA -    SECTION D</t>
  </si>
  <si>
    <t>3 Total number of Due Process Filed</t>
  </si>
  <si>
    <t>4 Total number of EDP complaints</t>
  </si>
  <si>
    <t>3.1 Resolution Meetings</t>
  </si>
  <si>
    <t>4.1 Resolution Meetings</t>
  </si>
  <si>
    <t>a. Written Settlement Agreements</t>
  </si>
  <si>
    <t>3.2 Hearings Fully adjudicated</t>
  </si>
  <si>
    <t>4.2 EDP complaints pending</t>
  </si>
  <si>
    <t>(a) Decisions within timelines</t>
  </si>
  <si>
    <t>4.4 EDP complaints withdrawn/dismissed</t>
  </si>
  <si>
    <t>(b) Decisions w/I extended timelines</t>
  </si>
  <si>
    <t>3.3 Due Process Complaints Pending</t>
  </si>
  <si>
    <t>3.4 DPH Withdrawn/Dismissed</t>
  </si>
  <si>
    <t>Today</t>
  </si>
  <si>
    <t>C: Complaint Due</t>
  </si>
  <si>
    <t>H: RS due</t>
  </si>
  <si>
    <t>H: Res. Period Ends</t>
  </si>
  <si>
    <t xml:space="preserve">H: Hearing Due (Pending Session) </t>
  </si>
  <si>
    <t>EH: RS Due</t>
  </si>
  <si>
    <t>EH: Hearing Occur</t>
  </si>
  <si>
    <t xml:space="preserve">EH: Decision Due </t>
  </si>
  <si>
    <t>60 Days</t>
  </si>
  <si>
    <t>15 Days</t>
  </si>
  <si>
    <t>30 Days</t>
  </si>
  <si>
    <t>7 days</t>
  </si>
  <si>
    <t>20 days</t>
  </si>
  <si>
    <t>30 days (H day +10)</t>
  </si>
  <si>
    <t>M</t>
  </si>
  <si>
    <t>YEAR END SUMMARY -- SECTION A</t>
  </si>
  <si>
    <t>1. Total # of written, signed complaints filed</t>
  </si>
  <si>
    <t>1.1 Complaints with reports issued</t>
  </si>
  <si>
    <t>1.1a Reports with findings of non compliance</t>
  </si>
  <si>
    <t>1.1b Reports in timelines</t>
  </si>
  <si>
    <t>1.1c Reports within extended timelines</t>
  </si>
  <si>
    <t>1.2 Complaints pending</t>
  </si>
  <si>
    <t>1.3 Complaints withdrawn or dismissed</t>
  </si>
  <si>
    <t>1.2a Complaints pending a DP Hearing</t>
  </si>
  <si>
    <t xml:space="preserve">2  Total # of mediation requests </t>
  </si>
  <si>
    <t>2.1  Mediations held</t>
  </si>
  <si>
    <t>a. Mediations related to DP Complaints</t>
  </si>
  <si>
    <t>i. Medation agreements related to DP Complaints</t>
  </si>
  <si>
    <t>b. Mediations held not related to DP Complaints</t>
  </si>
  <si>
    <t>2.2 Mediations pending</t>
  </si>
  <si>
    <t>2.3 Mediations withdrawn or not held</t>
  </si>
  <si>
    <t xml:space="preserve">AGREEMENT PERCENTAGE: </t>
  </si>
  <si>
    <t>DR Processes, Chpt 13 and info email</t>
  </si>
  <si>
    <t>Expedited HO Appt Letter</t>
  </si>
  <si>
    <t>Expedited Notification of Appt Letter</t>
  </si>
  <si>
    <t>Expedited Hearing Log</t>
  </si>
  <si>
    <t>EHO Appointment EM</t>
  </si>
  <si>
    <t>Expedited Hearing Received EM</t>
  </si>
  <si>
    <t>i. Mediation agreements not related to DP Complaints</t>
  </si>
  <si>
    <t>C-</t>
  </si>
  <si>
    <t>RP Ends</t>
  </si>
  <si>
    <t>15 days</t>
  </si>
  <si>
    <t>Teri</t>
  </si>
  <si>
    <t>Parent Phone</t>
  </si>
  <si>
    <t>Parent Email</t>
  </si>
  <si>
    <t>Director Phone</t>
  </si>
  <si>
    <t>Director Email</t>
  </si>
  <si>
    <t>SD Name</t>
  </si>
  <si>
    <t>SD #</t>
  </si>
  <si>
    <t>Parent Last Name</t>
  </si>
  <si>
    <t>Butte</t>
  </si>
  <si>
    <t>Student Full Name</t>
  </si>
  <si>
    <t>Student School</t>
  </si>
  <si>
    <t>Age</t>
  </si>
  <si>
    <t>Grade</t>
  </si>
  <si>
    <t>Grace</t>
  </si>
  <si>
    <t>Parent Full Name</t>
  </si>
  <si>
    <t>District #</t>
  </si>
  <si>
    <t>District Name / Town</t>
  </si>
  <si>
    <t>FName</t>
  </si>
  <si>
    <t>LName</t>
  </si>
  <si>
    <t>Phone</t>
  </si>
  <si>
    <t>Email</t>
  </si>
  <si>
    <t>Aberdeen</t>
  </si>
  <si>
    <t>David</t>
  </si>
  <si>
    <t>Vaughn</t>
  </si>
  <si>
    <t>American Falls</t>
  </si>
  <si>
    <t>Cliff</t>
  </si>
  <si>
    <t>Hart</t>
  </si>
  <si>
    <t>American Heritage</t>
  </si>
  <si>
    <t>Tiffnee</t>
  </si>
  <si>
    <t>Hurst</t>
  </si>
  <si>
    <t>Another Choice Virtual</t>
  </si>
  <si>
    <t>Laura</t>
  </si>
  <si>
    <t>Sandidge</t>
  </si>
  <si>
    <t>Michelle</t>
  </si>
  <si>
    <t>Robin</t>
  </si>
  <si>
    <t>ARC</t>
  </si>
  <si>
    <t>Mindy</t>
  </si>
  <si>
    <t>Steinlicht</t>
  </si>
  <si>
    <t>Avery</t>
  </si>
  <si>
    <t xml:space="preserve">Chris </t>
  </si>
  <si>
    <t>Asbury</t>
  </si>
  <si>
    <t>Beth</t>
  </si>
  <si>
    <t>Woodruff</t>
  </si>
  <si>
    <t>Bear Lake</t>
  </si>
  <si>
    <t>Holly</t>
  </si>
  <si>
    <t>Tanner</t>
  </si>
  <si>
    <t>Bingham Academy</t>
  </si>
  <si>
    <t>Ginger</t>
  </si>
  <si>
    <t>Whitworth</t>
  </si>
  <si>
    <t>Blackfoot</t>
  </si>
  <si>
    <t>Blackfoot Community</t>
  </si>
  <si>
    <t>Fred</t>
  </si>
  <si>
    <t>Ball</t>
  </si>
  <si>
    <t>Blaine</t>
  </si>
  <si>
    <t>Debi</t>
  </si>
  <si>
    <t>Gutknecht</t>
  </si>
  <si>
    <t>Bliss</t>
  </si>
  <si>
    <t>Tina</t>
  </si>
  <si>
    <t>Roseborough</t>
  </si>
  <si>
    <t>Boise</t>
  </si>
  <si>
    <t>Olson</t>
  </si>
  <si>
    <t>Bonneville</t>
  </si>
  <si>
    <t>Julian</t>
  </si>
  <si>
    <t>Duffey</t>
  </si>
  <si>
    <t>Jim</t>
  </si>
  <si>
    <t>Nash</t>
  </si>
  <si>
    <t>Bruneau - Grand View</t>
  </si>
  <si>
    <t>Ryan</t>
  </si>
  <si>
    <t>Cantrell</t>
  </si>
  <si>
    <t>Buhl</t>
  </si>
  <si>
    <t>Suzanne</t>
  </si>
  <si>
    <t>Wilkin</t>
  </si>
  <si>
    <t>Robert</t>
  </si>
  <si>
    <t>Chambers</t>
  </si>
  <si>
    <t>Caldwell</t>
  </si>
  <si>
    <t>Camas</t>
  </si>
  <si>
    <t>Stevens</t>
  </si>
  <si>
    <t>Cambridge</t>
  </si>
  <si>
    <t>Dunn</t>
  </si>
  <si>
    <t>Cascade</t>
  </si>
  <si>
    <t>Pal</t>
  </si>
  <si>
    <t>Sartori</t>
  </si>
  <si>
    <t>Cassia</t>
  </si>
  <si>
    <t>Castleford</t>
  </si>
  <si>
    <t>Andy</t>
  </si>
  <si>
    <t>Wiseman</t>
  </si>
  <si>
    <t>Challis</t>
  </si>
  <si>
    <t>Katena</t>
  </si>
  <si>
    <t>Swank</t>
  </si>
  <si>
    <t>Chief Tahgee Charter</t>
  </si>
  <si>
    <t>Cyd</t>
  </si>
  <si>
    <t>Crue</t>
  </si>
  <si>
    <t>Clark (Mud Lake)</t>
  </si>
  <si>
    <t>Coeur d'Alene</t>
  </si>
  <si>
    <t>Amy</t>
  </si>
  <si>
    <t>Clark</t>
  </si>
  <si>
    <t>Coeur d'Alene Charter</t>
  </si>
  <si>
    <t>Jennifer</t>
  </si>
  <si>
    <t>Fries</t>
  </si>
  <si>
    <t>Compass Charter</t>
  </si>
  <si>
    <t>COSSA</t>
  </si>
  <si>
    <t>Diana</t>
  </si>
  <si>
    <t>Zigars</t>
  </si>
  <si>
    <t>Cottonwood</t>
  </si>
  <si>
    <t>Victoria</t>
  </si>
  <si>
    <t>DeCaria</t>
  </si>
  <si>
    <t>Council</t>
  </si>
  <si>
    <t>Vickie</t>
  </si>
  <si>
    <t>Green</t>
  </si>
  <si>
    <t>Culdesac</t>
  </si>
  <si>
    <t>JoAnn</t>
  </si>
  <si>
    <t>Bricker</t>
  </si>
  <si>
    <t>Dietrich</t>
  </si>
  <si>
    <t>Benjamin</t>
  </si>
  <si>
    <t>Hardcastle</t>
  </si>
  <si>
    <t>Emmett</t>
  </si>
  <si>
    <t>Nicole</t>
  </si>
  <si>
    <t>Baxter</t>
  </si>
  <si>
    <t>Falcon Ridge Charter</t>
  </si>
  <si>
    <t>Arlene</t>
  </si>
  <si>
    <t>Evans</t>
  </si>
  <si>
    <t>Filer</t>
  </si>
  <si>
    <t>Landon</t>
  </si>
  <si>
    <t>Marlor</t>
  </si>
  <si>
    <t>Firth</t>
  </si>
  <si>
    <t>Scott</t>
  </si>
  <si>
    <t>Jolley</t>
  </si>
  <si>
    <t>Forrest M. Bird Charter</t>
  </si>
  <si>
    <t>Mary</t>
  </si>
  <si>
    <t>Jensen</t>
  </si>
  <si>
    <t>Fremont</t>
  </si>
  <si>
    <t>Garcia</t>
  </si>
  <si>
    <t>Fruitland</t>
  </si>
  <si>
    <t>Tara</t>
  </si>
  <si>
    <t>Handy</t>
  </si>
  <si>
    <t>Garden Valley</t>
  </si>
  <si>
    <t>Tammy</t>
  </si>
  <si>
    <t>Peoples</t>
  </si>
  <si>
    <t>Genesee</t>
  </si>
  <si>
    <t>Joe</t>
  </si>
  <si>
    <t>Bartosz</t>
  </si>
  <si>
    <t>Glenns Ferry</t>
  </si>
  <si>
    <t>Cody</t>
  </si>
  <si>
    <t>Fisher</t>
  </si>
  <si>
    <t>Sue</t>
  </si>
  <si>
    <t>Gooding</t>
  </si>
  <si>
    <t>Letha</t>
  </si>
  <si>
    <t>Blick</t>
  </si>
  <si>
    <t>Corder</t>
  </si>
  <si>
    <t>Hagerman</t>
  </si>
  <si>
    <t>AJ</t>
  </si>
  <si>
    <t>Perkins</t>
  </si>
  <si>
    <t>Hansen</t>
  </si>
  <si>
    <t>Heritage Academy</t>
  </si>
  <si>
    <t>Helen</t>
  </si>
  <si>
    <t>Sauer</t>
  </si>
  <si>
    <t>Heritage Community</t>
  </si>
  <si>
    <t>Javier</t>
  </si>
  <si>
    <t>Castaneda</t>
  </si>
  <si>
    <t>Catherine</t>
  </si>
  <si>
    <t>Highland</t>
  </si>
  <si>
    <t>Homedale / COSSA</t>
  </si>
  <si>
    <t>Horseshoe Bend</t>
  </si>
  <si>
    <t>Jason</t>
  </si>
  <si>
    <t>Hennig</t>
  </si>
  <si>
    <t>ICON</t>
  </si>
  <si>
    <t>Allison</t>
  </si>
  <si>
    <t>Moore</t>
  </si>
  <si>
    <t>Gretchen</t>
  </si>
  <si>
    <t>Spooner</t>
  </si>
  <si>
    <t>Id. Science &amp; Technology</t>
  </si>
  <si>
    <t>Lisa</t>
  </si>
  <si>
    <t>Blight</t>
  </si>
  <si>
    <t>Idaho College &amp; Career</t>
  </si>
  <si>
    <t>Jodee</t>
  </si>
  <si>
    <t>Sisson</t>
  </si>
  <si>
    <t>Idaho Distance Academy</t>
  </si>
  <si>
    <t xml:space="preserve">Laurie </t>
  </si>
  <si>
    <t>Wolfe</t>
  </si>
  <si>
    <t>Idaho Falls</t>
  </si>
  <si>
    <t>Daniel</t>
  </si>
  <si>
    <t>Keck</t>
  </si>
  <si>
    <t>Idaho Virtual Academy</t>
  </si>
  <si>
    <t>Inspire Charter-Connections</t>
  </si>
  <si>
    <t>Perry</t>
  </si>
  <si>
    <t>Jefferson</t>
  </si>
  <si>
    <t>Jozlyn</t>
  </si>
  <si>
    <t>Thompson</t>
  </si>
  <si>
    <t>Jerome</t>
  </si>
  <si>
    <t>Kindel</t>
  </si>
  <si>
    <t>Mason</t>
  </si>
  <si>
    <t>Kamiah</t>
  </si>
  <si>
    <t>Peggy</t>
  </si>
  <si>
    <t>Flerchinger</t>
  </si>
  <si>
    <t>Kellogg</t>
  </si>
  <si>
    <t>Karst</t>
  </si>
  <si>
    <t>Kendrick</t>
  </si>
  <si>
    <t>Heather</t>
  </si>
  <si>
    <t>Anderson</t>
  </si>
  <si>
    <t>Rod</t>
  </si>
  <si>
    <t>Forsman</t>
  </si>
  <si>
    <t>Kimberly</t>
  </si>
  <si>
    <t>Haught</t>
  </si>
  <si>
    <t>Kootenai</t>
  </si>
  <si>
    <t>Christy</t>
  </si>
  <si>
    <t>Castro</t>
  </si>
  <si>
    <t>Charles</t>
  </si>
  <si>
    <t>Kenna</t>
  </si>
  <si>
    <t>Kuna</t>
  </si>
  <si>
    <t>Ludee</t>
  </si>
  <si>
    <t>Vermaas</t>
  </si>
  <si>
    <t>Lake Pend Oreille</t>
  </si>
  <si>
    <t>Joy</t>
  </si>
  <si>
    <t>Jansen</t>
  </si>
  <si>
    <t>Lakeland</t>
  </si>
  <si>
    <t>Susan</t>
  </si>
  <si>
    <t>Morrison</t>
  </si>
  <si>
    <t>Lapwai</t>
  </si>
  <si>
    <t>Lori</t>
  </si>
  <si>
    <t>Ravet</t>
  </si>
  <si>
    <t>Erica</t>
  </si>
  <si>
    <t>Gerber</t>
  </si>
  <si>
    <t>Lewiston</t>
  </si>
  <si>
    <t>Travis</t>
  </si>
  <si>
    <t>Poulsen</t>
  </si>
  <si>
    <t>Liberty Charter</t>
  </si>
  <si>
    <t>Erika</t>
  </si>
  <si>
    <t>Mackay</t>
  </si>
  <si>
    <t>Cynthia</t>
  </si>
  <si>
    <t>Holbrook</t>
  </si>
  <si>
    <t>Madison</t>
  </si>
  <si>
    <t>Schwab</t>
  </si>
  <si>
    <t>Marsh Valley</t>
  </si>
  <si>
    <t>Rich</t>
  </si>
  <si>
    <t>Jacob</t>
  </si>
  <si>
    <t>Melba</t>
  </si>
  <si>
    <t>Janell</t>
  </si>
  <si>
    <t>Middleton</t>
  </si>
  <si>
    <t>Tammie</t>
  </si>
  <si>
    <t>Morin</t>
  </si>
  <si>
    <t>Midvale</t>
  </si>
  <si>
    <t>Besel</t>
  </si>
  <si>
    <t>Minidoka</t>
  </si>
  <si>
    <t>Sherry</t>
  </si>
  <si>
    <t>Bingham</t>
  </si>
  <si>
    <t>Elaine</t>
  </si>
  <si>
    <t>Schauerhamer</t>
  </si>
  <si>
    <t>Moscow</t>
  </si>
  <si>
    <t>Shannon</t>
  </si>
  <si>
    <t>Richards</t>
  </si>
  <si>
    <t>Mountain Home</t>
  </si>
  <si>
    <t>Albert</t>
  </si>
  <si>
    <t>Longhurst</t>
  </si>
  <si>
    <t>Mountain View</t>
  </si>
  <si>
    <t>Weddle</t>
  </si>
  <si>
    <t>Mullan</t>
  </si>
  <si>
    <t>Murtaugh</t>
  </si>
  <si>
    <t>Cutler</t>
  </si>
  <si>
    <t>Nampa</t>
  </si>
  <si>
    <t>Hillman</t>
  </si>
  <si>
    <t>New Meadows</t>
  </si>
  <si>
    <t>Mike</t>
  </si>
  <si>
    <t>Howard</t>
  </si>
  <si>
    <t>New Plymouth</t>
  </si>
  <si>
    <t>Nez Perce</t>
  </si>
  <si>
    <t>Emily</t>
  </si>
  <si>
    <t>Benzing</t>
  </si>
  <si>
    <t>North Gem</t>
  </si>
  <si>
    <t xml:space="preserve">North Idaho STEM </t>
  </si>
  <si>
    <t>Thomson</t>
  </si>
  <si>
    <t>Shay</t>
  </si>
  <si>
    <t>Davis</t>
  </si>
  <si>
    <t>Oneida</t>
  </si>
  <si>
    <t>Terri</t>
  </si>
  <si>
    <t>Sorensen</t>
  </si>
  <si>
    <t>Orofino</t>
  </si>
  <si>
    <t>Kerrie</t>
  </si>
  <si>
    <t>Raines</t>
  </si>
  <si>
    <t xml:space="preserve">Palouse Prairie </t>
  </si>
  <si>
    <t>Payette</t>
  </si>
  <si>
    <t>Wendy</t>
  </si>
  <si>
    <t>Pleasant Valley</t>
  </si>
  <si>
    <t>Rene</t>
  </si>
  <si>
    <t>Maestrejuan</t>
  </si>
  <si>
    <t>Judith</t>
  </si>
  <si>
    <t>Sharrett</t>
  </si>
  <si>
    <t>Pocatello</t>
  </si>
  <si>
    <t>Dave</t>
  </si>
  <si>
    <t>Miner</t>
  </si>
  <si>
    <t>025 C - 777</t>
  </si>
  <si>
    <t xml:space="preserve">Michael </t>
  </si>
  <si>
    <t>Mendive</t>
  </si>
  <si>
    <t>Post Falls</t>
  </si>
  <si>
    <t>Potlatch</t>
  </si>
  <si>
    <t>Jeff</t>
  </si>
  <si>
    <t>Cirka</t>
  </si>
  <si>
    <t>Prairie</t>
  </si>
  <si>
    <t>Carrie</t>
  </si>
  <si>
    <t>Markham</t>
  </si>
  <si>
    <t>Preston</t>
  </si>
  <si>
    <t>Kaylynn</t>
  </si>
  <si>
    <t>Hamblin</t>
  </si>
  <si>
    <t>Richfield</t>
  </si>
  <si>
    <t>Martinez</t>
  </si>
  <si>
    <t>Ririe</t>
  </si>
  <si>
    <t>Rockland</t>
  </si>
  <si>
    <t>Chester</t>
  </si>
  <si>
    <t>Bradshaw</t>
  </si>
  <si>
    <t>Phil</t>
  </si>
  <si>
    <t>Schoenese</t>
  </si>
  <si>
    <t>Salmon</t>
  </si>
  <si>
    <t>Salmon River</t>
  </si>
  <si>
    <t>Doramus</t>
  </si>
  <si>
    <t>Shelley</t>
  </si>
  <si>
    <t>Clayton</t>
  </si>
  <si>
    <t>Shoshone</t>
  </si>
  <si>
    <t>Michael</t>
  </si>
  <si>
    <t>Snake River</t>
  </si>
  <si>
    <t>Rose</t>
  </si>
  <si>
    <t>Larson</t>
  </si>
  <si>
    <t>Soda Springs</t>
  </si>
  <si>
    <t>Dougal</t>
  </si>
  <si>
    <t>South Lemhi</t>
  </si>
  <si>
    <t>Jacobsen</t>
  </si>
  <si>
    <t>St. Maries</t>
  </si>
  <si>
    <t>Judy</t>
  </si>
  <si>
    <t>Novobielski-Muhs</t>
  </si>
  <si>
    <t>Sugar-Salem</t>
  </si>
  <si>
    <t>Bryon</t>
  </si>
  <si>
    <t>Kennedy</t>
  </si>
  <si>
    <t>Swan Valley</t>
  </si>
  <si>
    <t>Joseph</t>
  </si>
  <si>
    <t>Krause</t>
  </si>
  <si>
    <t>Syringa Mountain Charter</t>
  </si>
  <si>
    <t xml:space="preserve">Julie </t>
  </si>
  <si>
    <t>Taylors Crossing Charter</t>
  </si>
  <si>
    <t>Wendt</t>
  </si>
  <si>
    <t>Teton</t>
  </si>
  <si>
    <t>Elliott</t>
  </si>
  <si>
    <t>The Village Charter</t>
  </si>
  <si>
    <t>Doug</t>
  </si>
  <si>
    <t>Sato</t>
  </si>
  <si>
    <t>Troy</t>
  </si>
  <si>
    <t>Twin Falls</t>
  </si>
  <si>
    <t>Upper Carmen Charter</t>
  </si>
  <si>
    <t>Smith</t>
  </si>
  <si>
    <t>Valley</t>
  </si>
  <si>
    <t>Hardy</t>
  </si>
  <si>
    <t>Vallivue</t>
  </si>
  <si>
    <t>Victory Charter</t>
  </si>
  <si>
    <t>Vision Charter</t>
  </si>
  <si>
    <t>Burton</t>
  </si>
  <si>
    <t>Wallace</t>
  </si>
  <si>
    <t>Weiser</t>
  </si>
  <si>
    <t>William</t>
  </si>
  <si>
    <t>Morriss</t>
  </si>
  <si>
    <t>Wendell</t>
  </si>
  <si>
    <t>Greg</t>
  </si>
  <si>
    <t>Lowe</t>
  </si>
  <si>
    <t>West Ada</t>
  </si>
  <si>
    <t>Ramona</t>
  </si>
  <si>
    <t>Lee</t>
  </si>
  <si>
    <t>West Bonner</t>
  </si>
  <si>
    <t>West Jefferson</t>
  </si>
  <si>
    <t>Sidney</t>
  </si>
  <si>
    <t>Muir</t>
  </si>
  <si>
    <t>West Side</t>
  </si>
  <si>
    <t>Melinda</t>
  </si>
  <si>
    <t>Royer</t>
  </si>
  <si>
    <t>White Pine Charter</t>
  </si>
  <si>
    <t>Whitepine</t>
  </si>
  <si>
    <t>Wilder / COSSA</t>
  </si>
  <si>
    <t>Xavier Charter</t>
  </si>
  <si>
    <t>Gary</t>
  </si>
  <si>
    <t>Moon</t>
  </si>
  <si>
    <t>SPED Director First</t>
  </si>
  <si>
    <t>SPED Director Last</t>
  </si>
  <si>
    <t xml:space="preserve">Marsing </t>
  </si>
  <si>
    <t>McCall</t>
  </si>
  <si>
    <t>Notus</t>
  </si>
  <si>
    <t>Parma</t>
  </si>
  <si>
    <t>Pocatello Charter</t>
  </si>
  <si>
    <t>Sho-Ban l</t>
  </si>
  <si>
    <t xml:space="preserve">Legacy </t>
  </si>
  <si>
    <t>Monticello</t>
  </si>
  <si>
    <t>IESDB</t>
  </si>
  <si>
    <t>Basin</t>
  </si>
  <si>
    <t>Kootenai Bridge</t>
  </si>
  <si>
    <t>North Star</t>
  </si>
  <si>
    <t>Boundary</t>
  </si>
  <si>
    <t>North Valley</t>
  </si>
  <si>
    <t>Rolling Hills Charter</t>
  </si>
  <si>
    <t>Sage</t>
  </si>
  <si>
    <t xml:space="preserve">Case #  </t>
  </si>
  <si>
    <t>NAME</t>
  </si>
  <si>
    <t>Tax ID</t>
  </si>
  <si>
    <t>Address</t>
  </si>
  <si>
    <t>FAC</t>
  </si>
  <si>
    <t>Hourly</t>
  </si>
  <si>
    <t>Max</t>
  </si>
  <si>
    <t>#550x</t>
  </si>
  <si>
    <t>#552x</t>
  </si>
  <si>
    <t>#553x</t>
  </si>
  <si>
    <t>F</t>
  </si>
  <si>
    <t>CI</t>
  </si>
  <si>
    <t>M/CI</t>
  </si>
  <si>
    <t>TOTAL</t>
  </si>
  <si>
    <r>
      <t xml:space="preserve">CASE </t>
    </r>
    <r>
      <rPr>
        <b/>
        <i/>
        <sz val="11"/>
        <rFont val="Calibri"/>
        <family val="2"/>
        <scheme val="minor"/>
      </rPr>
      <t xml:space="preserve">STATUS </t>
    </r>
    <r>
      <rPr>
        <b/>
        <sz val="11"/>
        <rFont val="Calibri"/>
        <family val="2"/>
        <scheme val="minor"/>
      </rPr>
      <t>SUMMARY (NOT DP-related)</t>
    </r>
  </si>
  <si>
    <t>Number Requested  (NOT DP)</t>
  </si>
  <si>
    <t>DP Med Agreements</t>
  </si>
  <si>
    <t>&lt;&lt;</t>
  </si>
  <si>
    <t>&lt;&lt;This DP agreement # must be entered manually</t>
  </si>
  <si>
    <t>YEAR END SUMMARY REPORT  (6-30-16) (MR from MED. Sheet below cases)</t>
  </si>
  <si>
    <t>YEAR END SUMMARY REPORT  (Auto-Calculated, formula by LR 6.21.16)</t>
  </si>
  <si>
    <t>District Name</t>
  </si>
  <si>
    <t>A/D/P/W</t>
  </si>
  <si>
    <r>
      <t xml:space="preserve">F.R. Completed </t>
    </r>
    <r>
      <rPr>
        <sz val="12"/>
        <color rgb="FFFF0000"/>
        <rFont val="Calibri"/>
        <family val="2"/>
        <scheme val="minor"/>
      </rPr>
      <t>(</t>
    </r>
    <r>
      <rPr>
        <b/>
        <u/>
        <sz val="12"/>
        <color rgb="FFFF0000"/>
        <rFont val="Calibri"/>
        <family val="2"/>
        <scheme val="minor"/>
      </rPr>
      <t>Leave Blank</t>
    </r>
    <r>
      <rPr>
        <sz val="12"/>
        <color rgb="FFFF0000"/>
        <rFont val="Calibri"/>
        <family val="2"/>
        <scheme val="minor"/>
      </rPr>
      <t xml:space="preserve"> if None or N/A)</t>
    </r>
  </si>
  <si>
    <t>SD Address</t>
  </si>
  <si>
    <t>Investigator 1</t>
  </si>
  <si>
    <t>Investigator 2</t>
  </si>
  <si>
    <t>Supt Phone</t>
  </si>
  <si>
    <t>Supt Email</t>
  </si>
  <si>
    <t>Supt First</t>
  </si>
  <si>
    <t>Supt Last</t>
  </si>
  <si>
    <t>City</t>
  </si>
  <si>
    <t>State</t>
  </si>
  <si>
    <t>Zip</t>
  </si>
  <si>
    <t>John</t>
  </si>
  <si>
    <t>Teresa</t>
  </si>
  <si>
    <t>Lynette</t>
  </si>
  <si>
    <t>SD City</t>
  </si>
  <si>
    <t>SD State</t>
  </si>
  <si>
    <r>
      <t>Case Number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(leave blank if denied)</t>
    </r>
  </si>
  <si>
    <t>1.1b Report Within Timelines</t>
  </si>
  <si>
    <t>Timeline Extended?</t>
  </si>
  <si>
    <t>1.3 Number Withdrawn</t>
  </si>
  <si>
    <t>1.3Number Denied (Dismissed)</t>
  </si>
  <si>
    <t>#Allegations</t>
  </si>
  <si>
    <t># Founded</t>
  </si>
  <si>
    <t>CA in Calendar?</t>
  </si>
  <si>
    <t>TOTALS-From C.Sheet below cases</t>
  </si>
  <si>
    <t>YEAR END SUMMARY -- SECTION A - Lily formulas 6.22.16</t>
  </si>
  <si>
    <t>Cmpt Phone</t>
  </si>
  <si>
    <t>Cmpt Email</t>
  </si>
  <si>
    <t>Cmpt Address</t>
  </si>
  <si>
    <t>Cmpt City</t>
  </si>
  <si>
    <t>Cmpt State</t>
  </si>
  <si>
    <t>Cmpt Zip</t>
  </si>
  <si>
    <t>Chair First</t>
  </si>
  <si>
    <t>Chair Last</t>
  </si>
  <si>
    <t>CI Phone</t>
  </si>
  <si>
    <t>45 Days</t>
  </si>
  <si>
    <t>Date In. Ltr</t>
  </si>
  <si>
    <t>Date Alg. Ltr</t>
  </si>
  <si>
    <t>Cmpt F Name</t>
  </si>
  <si>
    <t>Mr. / Ms.</t>
  </si>
  <si>
    <t>Cmpt L Name</t>
  </si>
  <si>
    <t>Master Complaint Log Generator</t>
  </si>
  <si>
    <t>Facilitation Log Merge Template</t>
  </si>
  <si>
    <t>Mediation Log Merge Template</t>
  </si>
  <si>
    <t>Case Type</t>
  </si>
  <si>
    <t>Report         Type</t>
  </si>
  <si>
    <t>Facilitator Name</t>
  </si>
  <si>
    <t xml:space="preserve"> Link</t>
  </si>
  <si>
    <t>Password</t>
  </si>
  <si>
    <t>SG LOGIN</t>
  </si>
  <si>
    <t>Survey Gizmo Login</t>
  </si>
  <si>
    <t>FACILITATION</t>
  </si>
  <si>
    <t>Participant Link</t>
  </si>
  <si>
    <t xml:space="preserve">Customized through upload in Survey Gizmo: Faciliation Eval Survey.  Link to preview (DON'T send out): http://www.surveygizmo.com/s3/2215980/0bddc44b0f1a </t>
  </si>
  <si>
    <t>Participant Results</t>
  </si>
  <si>
    <t xml:space="preserve">All </t>
  </si>
  <si>
    <t xml:space="preserve">FSSE LINK (for contractor to complete the survey) </t>
  </si>
  <si>
    <r>
      <rPr>
        <b/>
        <sz val="12"/>
        <color theme="1"/>
        <rFont val="Calibri"/>
        <family val="2"/>
        <scheme val="minor"/>
      </rPr>
      <t>They already have this in their case completion log.</t>
    </r>
    <r>
      <rPr>
        <sz val="11"/>
        <color theme="1"/>
        <rFont val="Calibri"/>
        <family val="2"/>
        <scheme val="minor"/>
      </rPr>
      <t xml:space="preserve"> http://www.surveygizmo.com/s3/2269411/FSSE</t>
    </r>
  </si>
  <si>
    <t>none</t>
  </si>
  <si>
    <t>FSSE Results</t>
  </si>
  <si>
    <t>MEDIATION</t>
  </si>
  <si>
    <t xml:space="preserve">MSSE LINK (for contractor to complete the survey) </t>
  </si>
  <si>
    <t>ALL</t>
  </si>
  <si>
    <t>M Participant Results</t>
  </si>
  <si>
    <t>MSSE Results</t>
  </si>
  <si>
    <t>Survey Gizmo Facilitation Emails</t>
  </si>
  <si>
    <t>Survey Gizmo Mediation Emails</t>
  </si>
  <si>
    <t>Final Letter (CAP)</t>
  </si>
  <si>
    <t>EM to Facilitator</t>
  </si>
  <si>
    <t>Em to SD and P</t>
  </si>
  <si>
    <t>Facilitation Templates and Links</t>
  </si>
  <si>
    <t>EM to Mediator</t>
  </si>
  <si>
    <t>EM to SD and P</t>
  </si>
  <si>
    <t>EM to District</t>
  </si>
  <si>
    <t>EM to CInvestigator</t>
  </si>
  <si>
    <t>C.I. Templates and Links</t>
  </si>
  <si>
    <t>Hearing Templates and Links</t>
  </si>
  <si>
    <t>Mediation Templates and Links</t>
  </si>
  <si>
    <t xml:space="preserve"> = Facilitation</t>
  </si>
  <si>
    <t xml:space="preserve"> = Mediation (no CI)</t>
  </si>
  <si>
    <t xml:space="preserve"> =  Complaint Only OR M and CI</t>
  </si>
  <si>
    <t xml:space="preserve"> = Hearing Officer (or Lead HO)</t>
  </si>
  <si>
    <t xml:space="preserve"> = Permission given to apply Electronic Signature; Processed</t>
  </si>
  <si>
    <t xml:space="preserve"> = ! Waiting for mailed signed contract OR permission to apply electronic signature; NOT processed</t>
  </si>
  <si>
    <t># of Faciliations per 1 Mediation</t>
  </si>
  <si>
    <t>DESK MANUAL</t>
  </si>
  <si>
    <t>GSA Website (per diem amounts)</t>
  </si>
  <si>
    <t>State Travel Policy</t>
  </si>
  <si>
    <t>(B 25%, L 35% D 55%)</t>
  </si>
  <si>
    <t>State Complaint Form</t>
  </si>
  <si>
    <t>Secure Server</t>
  </si>
  <si>
    <t>Other LINKS</t>
  </si>
  <si>
    <t>Survey Gizmo</t>
  </si>
  <si>
    <t>SPED Manual</t>
  </si>
  <si>
    <t>SDE Website</t>
  </si>
  <si>
    <t>SDE SPED webpage</t>
  </si>
  <si>
    <t>State Controller Office</t>
  </si>
  <si>
    <t>Travel Tools</t>
  </si>
  <si>
    <t>DR Forms</t>
  </si>
  <si>
    <t>Due Process Hearing Form</t>
  </si>
  <si>
    <t>Expedited DPH Form</t>
  </si>
  <si>
    <t>Resolution Session</t>
  </si>
  <si>
    <t>Misc</t>
  </si>
  <si>
    <t>EXPEDITED H Templates and Links</t>
  </si>
  <si>
    <t>DR Comparison Chart</t>
  </si>
  <si>
    <t>RS Session Appt Email Hearing</t>
  </si>
  <si>
    <t>Procedural Safeguards</t>
  </si>
  <si>
    <t>Module - Getting Started</t>
  </si>
  <si>
    <t>Module - Contractor Paperwork - PPT Guide</t>
  </si>
  <si>
    <t>Module -  Contractor Paperwork - Real life</t>
  </si>
  <si>
    <t>Module - Master Summary, Case Intake, Log</t>
  </si>
  <si>
    <t>Module - Processing Contractor Paperwork</t>
  </si>
  <si>
    <t>Module - Phone Intake, Resources</t>
  </si>
  <si>
    <t>Module - Corrective Actions</t>
  </si>
  <si>
    <r>
      <t xml:space="preserve">Hearing Summary Report </t>
    </r>
    <r>
      <rPr>
        <b/>
        <sz val="14"/>
        <color rgb="FFFF0000"/>
        <rFont val="Calibri"/>
        <family val="2"/>
        <scheme val="minor"/>
      </rPr>
      <t>2016-17</t>
    </r>
  </si>
  <si>
    <t>2016-17</t>
  </si>
  <si>
    <t>15-16 --16-17</t>
  </si>
  <si>
    <t xml:space="preserve">***PINK will need to be updated from 15-16 DR master Summary when 15-16 complaints close out during 16-17 </t>
  </si>
  <si>
    <t>Facilitations 2016</t>
  </si>
  <si>
    <t>Facilitations in  2017</t>
  </si>
  <si>
    <t>Records Management - Idaho State</t>
  </si>
  <si>
    <t>Module - Offsite Records</t>
  </si>
  <si>
    <t>RS Session Appt Email EXPEDITED  - need to create with Mel</t>
  </si>
  <si>
    <t>Anne</t>
  </si>
  <si>
    <t>Dr. Betty</t>
  </si>
  <si>
    <t>Amanda</t>
  </si>
  <si>
    <t>Judd</t>
  </si>
  <si>
    <t>Special Services Administrator</t>
  </si>
  <si>
    <t>Special Education Director</t>
  </si>
  <si>
    <t>Superintendent &amp; Special Education Director</t>
  </si>
  <si>
    <t>Plummer - Worley</t>
  </si>
  <si>
    <t>SPED Title</t>
  </si>
  <si>
    <t>Carter</t>
  </si>
  <si>
    <t>Knowles</t>
  </si>
  <si>
    <t>Proctor</t>
  </si>
  <si>
    <t>LuDean</t>
  </si>
  <si>
    <t>Henderson</t>
  </si>
  <si>
    <t>Jeneille</t>
  </si>
  <si>
    <t>Branen</t>
  </si>
  <si>
    <t>F Contract #</t>
  </si>
  <si>
    <t>M/CI Contract</t>
  </si>
  <si>
    <t>HO Contract #</t>
  </si>
  <si>
    <t>LHO Contract #</t>
  </si>
  <si>
    <t>H</t>
  </si>
  <si>
    <t>Signed?</t>
  </si>
  <si>
    <t>From</t>
  </si>
  <si>
    <t>To</t>
  </si>
  <si>
    <t>Role</t>
  </si>
  <si>
    <t xml:space="preserve"> = Mediation (6)</t>
  </si>
  <si>
    <t xml:space="preserve"> = Hearing Officer (3)</t>
  </si>
  <si>
    <t xml:space="preserve"> =  Complaint Investigation (8)</t>
  </si>
  <si>
    <t>Bonnie</t>
  </si>
  <si>
    <t>Russ</t>
  </si>
  <si>
    <t>Number of Cases without CAs</t>
  </si>
  <si>
    <t>Elecronic Signature?</t>
  </si>
  <si>
    <t>Board</t>
  </si>
  <si>
    <t>Parent</t>
  </si>
  <si>
    <t>B</t>
  </si>
  <si>
    <t>D</t>
  </si>
  <si>
    <t>District</t>
  </si>
  <si>
    <t>Both</t>
  </si>
  <si>
    <t>Cost 
( 0 if W or D )</t>
  </si>
  <si>
    <t>Date Complaint Received</t>
  </si>
  <si>
    <t>CAP Page #</t>
  </si>
  <si>
    <t>S</t>
  </si>
  <si>
    <t>U</t>
  </si>
  <si>
    <t>W</t>
  </si>
  <si>
    <t>Successful</t>
  </si>
  <si>
    <t>Unsuccessful</t>
  </si>
  <si>
    <t>Withdrawn</t>
  </si>
  <si>
    <t>Denied</t>
  </si>
  <si>
    <t>Pending</t>
  </si>
  <si>
    <t>Outcome S/U/W/D/P</t>
  </si>
  <si>
    <t>Accepted</t>
  </si>
  <si>
    <t>Outcome 
S/U/W/D/P</t>
  </si>
  <si>
    <t>Hamilton</t>
  </si>
  <si>
    <t>Requestor (P/D/B)</t>
  </si>
  <si>
    <t>Requester P/D/B</t>
  </si>
  <si>
    <t>F.R. Date in Cal</t>
  </si>
  <si>
    <t>Email / SS</t>
  </si>
  <si>
    <t>Emails / SS</t>
  </si>
  <si>
    <t xml:space="preserve">Pamela </t>
  </si>
  <si>
    <t>Houston-Powell</t>
  </si>
  <si>
    <t>Gemar</t>
  </si>
  <si>
    <t>Carol</t>
  </si>
  <si>
    <t>Treat</t>
  </si>
  <si>
    <t>Julia</t>
  </si>
  <si>
    <t>Mead</t>
  </si>
  <si>
    <t>Brittany</t>
  </si>
  <si>
    <t>Waggoner</t>
  </si>
  <si>
    <t>Sandra</t>
  </si>
  <si>
    <t>Valadez</t>
  </si>
  <si>
    <t>Chelsa</t>
  </si>
  <si>
    <t>Micah</t>
  </si>
  <si>
    <t>Nichole</t>
  </si>
  <si>
    <t>Hales</t>
  </si>
  <si>
    <t>Messick</t>
  </si>
  <si>
    <t>Alturas International Academy</t>
  </si>
  <si>
    <t>Jacqueline</t>
  </si>
  <si>
    <t>Hedelius</t>
  </si>
  <si>
    <t>Hancock</t>
  </si>
  <si>
    <t>Hilary</t>
  </si>
  <si>
    <t>Wheeler</t>
  </si>
  <si>
    <t>Devan</t>
  </si>
  <si>
    <t>Tyler</t>
  </si>
  <si>
    <t>Facilitator 1</t>
  </si>
  <si>
    <t>Facilitator 2</t>
  </si>
  <si>
    <t>Survey?</t>
  </si>
  <si>
    <t>Parent Inquiry Email</t>
  </si>
  <si>
    <t>Tracey</t>
  </si>
  <si>
    <t>Region 4</t>
  </si>
  <si>
    <t>Amount</t>
  </si>
  <si>
    <t>21 Total Contractors</t>
  </si>
  <si>
    <t xml:space="preserve"> = Facilitation (20)</t>
  </si>
  <si>
    <t>Deon</t>
  </si>
  <si>
    <t>Inquiry Date</t>
  </si>
  <si>
    <t>School District</t>
  </si>
  <si>
    <t>H: Decision Due</t>
  </si>
  <si>
    <t>75 Days</t>
  </si>
  <si>
    <t>Parent First Name</t>
  </si>
  <si>
    <t>Parent Address</t>
  </si>
  <si>
    <t>Parent City</t>
  </si>
  <si>
    <t>Parent State</t>
  </si>
  <si>
    <t>Parent Zip</t>
  </si>
  <si>
    <t>Date Request Received</t>
  </si>
  <si>
    <t>RM due and HO decision due - in Calendar</t>
  </si>
  <si>
    <t>Dates in Cal</t>
  </si>
  <si>
    <t>Emails</t>
  </si>
  <si>
    <t>Requested By:</t>
  </si>
  <si>
    <t>Family Lawyer Name</t>
  </si>
  <si>
    <t>Lawyer Address</t>
  </si>
  <si>
    <t>Lawyer Email</t>
  </si>
  <si>
    <t>Lawyer City/State/Zip</t>
  </si>
  <si>
    <t>Lawyer Phone</t>
  </si>
  <si>
    <t>HO Phone Number</t>
  </si>
  <si>
    <r>
      <t>Case Number</t>
    </r>
    <r>
      <rPr>
        <sz val="11"/>
        <color theme="1"/>
        <rFont val="Calibri"/>
        <family val="2"/>
        <scheme val="minor"/>
      </rPr>
      <t xml:space="preserve"> </t>
    </r>
  </si>
  <si>
    <t>Hearing Log Merge Template</t>
  </si>
  <si>
    <r>
      <rPr>
        <b/>
        <sz val="11"/>
        <rFont val="Calibri"/>
        <family val="2"/>
        <scheme val="minor"/>
      </rPr>
      <t xml:space="preserve"> They already have this in their case completion log.  </t>
    </r>
    <r>
      <rPr>
        <sz val="12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</si>
</sst>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d\-mmm;@"/>
    <numFmt numFmtId="166" formatCode="m/d/yy;@"/>
    <numFmt numFmtId="167" formatCode="mm/dd/yy;@"/>
    <numFmt numFmtId="168" formatCode="000"/>
    <numFmt numFmtId="169" formatCode="[&lt;=9999999]###\-####;\(###\)\ ###\-####"/>
  </numFmts>
  <fonts count="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color theme="10"/>
      <name val="Calibri"/>
      <family val="2"/>
      <scheme val="minor"/>
    </font>
    <font>
      <sz val="12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0"/>
      <name val="Cambria"/>
      <family val="1"/>
      <scheme val="major"/>
    </font>
    <font>
      <u/>
      <sz val="14"/>
      <color theme="1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22"/>
      <color rgb="FFFFFF00"/>
      <name val="Cambria"/>
      <family val="1"/>
      <scheme val="major"/>
    </font>
    <font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2272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7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7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7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7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17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7" fillId="6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7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7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7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7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7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7" fillId="61" borderId="0" applyNumberFormat="0" applyBorder="0" applyAlignment="0" applyProtection="0"/>
    <xf numFmtId="0" fontId="38" fillId="42" borderId="0" applyNumberFormat="0" applyBorder="0" applyAlignment="0" applyProtection="0"/>
    <xf numFmtId="0" fontId="42" fillId="42" borderId="0" applyNumberFormat="0" applyBorder="0" applyAlignment="0" applyProtection="0"/>
    <xf numFmtId="0" fontId="38" fillId="46" borderId="0" applyNumberFormat="0" applyBorder="0" applyAlignment="0" applyProtection="0"/>
    <xf numFmtId="0" fontId="42" fillId="46" borderId="0" applyNumberFormat="0" applyBorder="0" applyAlignment="0" applyProtection="0"/>
    <xf numFmtId="0" fontId="38" fillId="50" borderId="0" applyNumberFormat="0" applyBorder="0" applyAlignment="0" applyProtection="0"/>
    <xf numFmtId="0" fontId="42" fillId="50" borderId="0" applyNumberFormat="0" applyBorder="0" applyAlignment="0" applyProtection="0"/>
    <xf numFmtId="0" fontId="38" fillId="54" borderId="0" applyNumberFormat="0" applyBorder="0" applyAlignment="0" applyProtection="0"/>
    <xf numFmtId="0" fontId="42" fillId="54" borderId="0" applyNumberFormat="0" applyBorder="0" applyAlignment="0" applyProtection="0"/>
    <xf numFmtId="0" fontId="38" fillId="58" borderId="0" applyNumberFormat="0" applyBorder="0" applyAlignment="0" applyProtection="0"/>
    <xf numFmtId="0" fontId="42" fillId="58" borderId="0" applyNumberFormat="0" applyBorder="0" applyAlignment="0" applyProtection="0"/>
    <xf numFmtId="0" fontId="38" fillId="62" borderId="0" applyNumberFormat="0" applyBorder="0" applyAlignment="0" applyProtection="0"/>
    <xf numFmtId="0" fontId="42" fillId="62" borderId="0" applyNumberFormat="0" applyBorder="0" applyAlignment="0" applyProtection="0"/>
    <xf numFmtId="0" fontId="38" fillId="39" borderId="0" applyNumberFormat="0" applyBorder="0" applyAlignment="0" applyProtection="0"/>
    <xf numFmtId="0" fontId="42" fillId="39" borderId="0" applyNumberFormat="0" applyBorder="0" applyAlignment="0" applyProtection="0"/>
    <xf numFmtId="0" fontId="38" fillId="43" borderId="0" applyNumberFormat="0" applyBorder="0" applyAlignment="0" applyProtection="0"/>
    <xf numFmtId="0" fontId="42" fillId="43" borderId="0" applyNumberFormat="0" applyBorder="0" applyAlignment="0" applyProtection="0"/>
    <xf numFmtId="0" fontId="38" fillId="47" borderId="0" applyNumberFormat="0" applyBorder="0" applyAlignment="0" applyProtection="0"/>
    <xf numFmtId="0" fontId="42" fillId="47" borderId="0" applyNumberFormat="0" applyBorder="0" applyAlignment="0" applyProtection="0"/>
    <xf numFmtId="0" fontId="38" fillId="51" borderId="0" applyNumberFormat="0" applyBorder="0" applyAlignment="0" applyProtection="0"/>
    <xf numFmtId="0" fontId="42" fillId="51" borderId="0" applyNumberFormat="0" applyBorder="0" applyAlignment="0" applyProtection="0"/>
    <xf numFmtId="0" fontId="38" fillId="55" borderId="0" applyNumberFormat="0" applyBorder="0" applyAlignment="0" applyProtection="0"/>
    <xf numFmtId="0" fontId="42" fillId="55" borderId="0" applyNumberFormat="0" applyBorder="0" applyAlignment="0" applyProtection="0"/>
    <xf numFmtId="0" fontId="38" fillId="59" borderId="0" applyNumberFormat="0" applyBorder="0" applyAlignment="0" applyProtection="0"/>
    <xf numFmtId="0" fontId="42" fillId="59" borderId="0" applyNumberFormat="0" applyBorder="0" applyAlignment="0" applyProtection="0"/>
    <xf numFmtId="0" fontId="30" fillId="33" borderId="0" applyNumberFormat="0" applyBorder="0" applyAlignment="0" applyProtection="0"/>
    <xf numFmtId="0" fontId="43" fillId="33" borderId="0" applyNumberFormat="0" applyBorder="0" applyAlignment="0" applyProtection="0"/>
    <xf numFmtId="0" fontId="34" fillId="36" borderId="60" applyNumberFormat="0" applyAlignment="0" applyProtection="0"/>
    <xf numFmtId="0" fontId="44" fillId="36" borderId="60" applyNumberFormat="0" applyAlignment="0" applyProtection="0"/>
    <xf numFmtId="0" fontId="36" fillId="37" borderId="63" applyNumberFormat="0" applyAlignment="0" applyProtection="0"/>
    <xf numFmtId="0" fontId="45" fillId="37" borderId="63" applyNumberFormat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47" fillId="32" borderId="0" applyNumberFormat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2" fillId="35" borderId="60" applyNumberFormat="0" applyAlignment="0" applyProtection="0"/>
    <xf numFmtId="0" fontId="50" fillId="35" borderId="60" applyNumberFormat="0" applyAlignment="0" applyProtection="0"/>
    <xf numFmtId="0" fontId="35" fillId="0" borderId="62" applyNumberFormat="0" applyFill="0" applyAlignment="0" applyProtection="0"/>
    <xf numFmtId="0" fontId="51" fillId="0" borderId="62" applyNumberFormat="0" applyFill="0" applyAlignment="0" applyProtection="0"/>
    <xf numFmtId="0" fontId="31" fillId="34" borderId="0" applyNumberFormat="0" applyBorder="0" applyAlignment="0" applyProtection="0"/>
    <xf numFmtId="0" fontId="52" fillId="3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53" fillId="0" borderId="66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54" fillId="38" borderId="64" applyNumberFormat="0" applyFont="0" applyAlignment="0" applyProtection="0"/>
    <xf numFmtId="0" fontId="2" fillId="38" borderId="64" applyNumberFormat="0" applyFont="0" applyAlignment="0" applyProtection="0"/>
    <xf numFmtId="0" fontId="2" fillId="38" borderId="64" applyNumberFormat="0" applyFont="0" applyAlignment="0" applyProtection="0"/>
    <xf numFmtId="0" fontId="2" fillId="38" borderId="64" applyNumberFormat="0" applyFont="0" applyAlignment="0" applyProtection="0"/>
    <xf numFmtId="0" fontId="2" fillId="38" borderId="64" applyNumberFormat="0" applyFont="0" applyAlignment="0" applyProtection="0"/>
    <xf numFmtId="0" fontId="17" fillId="38" borderId="64" applyNumberFormat="0" applyFont="0" applyAlignment="0" applyProtection="0"/>
    <xf numFmtId="0" fontId="33" fillId="36" borderId="61" applyNumberFormat="0" applyAlignment="0" applyProtection="0"/>
    <xf numFmtId="0" fontId="55" fillId="36" borderId="61" applyNumberFormat="0" applyAlignment="0" applyProtection="0"/>
    <xf numFmtId="0" fontId="56" fillId="0" borderId="0" applyNumberFormat="0" applyFill="0" applyBorder="0" applyAlignment="0" applyProtection="0"/>
    <xf numFmtId="0" fontId="1" fillId="0" borderId="65" applyNumberFormat="0" applyFill="0" applyAlignment="0" applyProtection="0"/>
    <xf numFmtId="0" fontId="19" fillId="0" borderId="65" applyNumberFormat="0" applyFill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958">
    <xf numFmtId="0" fontId="0" fillId="0" borderId="0" xfId="0"/>
    <xf numFmtId="0" fontId="0" fillId="0" borderId="0" xfId="1" applyNumberFormat="1" applyFont="1"/>
    <xf numFmtId="0" fontId="0" fillId="2" borderId="0" xfId="0" applyFill="1"/>
    <xf numFmtId="0" fontId="0" fillId="5" borderId="11" xfId="0" applyFill="1" applyBorder="1" applyAlignment="1">
      <alignment horizontal="left"/>
    </xf>
    <xf numFmtId="0" fontId="5" fillId="7" borderId="16" xfId="0" applyFont="1" applyFill="1" applyBorder="1" applyAlignment="1">
      <alignment horizontal="center"/>
    </xf>
    <xf numFmtId="0" fontId="0" fillId="7" borderId="17" xfId="0" applyFill="1" applyBorder="1"/>
    <xf numFmtId="0" fontId="0" fillId="4" borderId="15" xfId="0" applyFill="1" applyBorder="1"/>
    <xf numFmtId="0" fontId="1" fillId="10" borderId="21" xfId="0" applyFont="1" applyFill="1" applyBorder="1" applyAlignment="1">
      <alignment horizontal="center"/>
    </xf>
    <xf numFmtId="0" fontId="0" fillId="10" borderId="22" xfId="0" applyFill="1" applyBorder="1"/>
    <xf numFmtId="0" fontId="5" fillId="11" borderId="16" xfId="0" applyFont="1" applyFill="1" applyBorder="1" applyAlignment="1">
      <alignment horizontal="center"/>
    </xf>
    <xf numFmtId="0" fontId="0" fillId="11" borderId="17" xfId="0" applyFill="1" applyBorder="1"/>
    <xf numFmtId="0" fontId="0" fillId="9" borderId="15" xfId="0" applyFill="1" applyBorder="1"/>
    <xf numFmtId="0" fontId="1" fillId="9" borderId="18" xfId="1" applyNumberFormat="1" applyFont="1" applyFill="1" applyBorder="1"/>
    <xf numFmtId="0" fontId="1" fillId="12" borderId="21" xfId="0" applyFont="1" applyFill="1" applyBorder="1" applyAlignment="1">
      <alignment horizontal="center"/>
    </xf>
    <xf numFmtId="0" fontId="0" fillId="12" borderId="22" xfId="0" applyFill="1" applyBorder="1"/>
    <xf numFmtId="0" fontId="5" fillId="13" borderId="16" xfId="0" applyFont="1" applyFill="1" applyBorder="1" applyAlignment="1">
      <alignment horizontal="center"/>
    </xf>
    <xf numFmtId="0" fontId="0" fillId="13" borderId="17" xfId="0" applyFill="1" applyBorder="1"/>
    <xf numFmtId="0" fontId="0" fillId="3" borderId="15" xfId="0" applyFill="1" applyBorder="1"/>
    <xf numFmtId="0" fontId="1" fillId="3" borderId="18" xfId="1" applyNumberFormat="1" applyFont="1" applyFill="1" applyBorder="1"/>
    <xf numFmtId="0" fontId="0" fillId="3" borderId="19" xfId="0" applyFill="1" applyBorder="1"/>
    <xf numFmtId="8" fontId="1" fillId="3" borderId="18" xfId="1" applyNumberFormat="1" applyFont="1" applyFill="1" applyBorder="1"/>
    <xf numFmtId="0" fontId="1" fillId="13" borderId="17" xfId="0" applyFont="1" applyFill="1" applyBorder="1"/>
    <xf numFmtId="0" fontId="1" fillId="11" borderId="17" xfId="0" applyFont="1" applyFill="1" applyBorder="1"/>
    <xf numFmtId="0" fontId="1" fillId="7" borderId="17" xfId="0" applyFont="1" applyFill="1" applyBorder="1"/>
    <xf numFmtId="0" fontId="1" fillId="4" borderId="18" xfId="1" applyNumberFormat="1" applyFont="1" applyFill="1" applyBorder="1"/>
    <xf numFmtId="44" fontId="1" fillId="4" borderId="18" xfId="1" applyNumberFormat="1" applyFont="1" applyFill="1" applyBorder="1"/>
    <xf numFmtId="44" fontId="1" fillId="5" borderId="12" xfId="1" applyNumberFormat="1" applyFont="1" applyFill="1" applyBorder="1"/>
    <xf numFmtId="0" fontId="1" fillId="5" borderId="12" xfId="1" applyNumberFormat="1" applyFont="1" applyFill="1" applyBorder="1"/>
    <xf numFmtId="164" fontId="1" fillId="5" borderId="12" xfId="1" applyNumberFormat="1" applyFont="1" applyFill="1" applyBorder="1"/>
    <xf numFmtId="0" fontId="1" fillId="5" borderId="14" xfId="1" applyNumberFormat="1" applyFont="1" applyFill="1" applyBorder="1"/>
    <xf numFmtId="44" fontId="1" fillId="3" borderId="18" xfId="1" applyNumberFormat="1" applyFont="1" applyFill="1" applyBorder="1"/>
    <xf numFmtId="44" fontId="1" fillId="9" borderId="18" xfId="1" applyNumberFormat="1" applyFont="1" applyFill="1" applyBorder="1"/>
    <xf numFmtId="2" fontId="2" fillId="4" borderId="18" xfId="1" applyNumberFormat="1" applyFont="1" applyFill="1" applyBorder="1"/>
    <xf numFmtId="10" fontId="2" fillId="4" borderId="18" xfId="1" applyNumberFormat="1" applyFont="1" applyFill="1" applyBorder="1"/>
    <xf numFmtId="44" fontId="7" fillId="4" borderId="18" xfId="2" applyNumberFormat="1" applyFont="1" applyFill="1" applyBorder="1"/>
    <xf numFmtId="9" fontId="2" fillId="4" borderId="18" xfId="1" applyNumberFormat="1" applyFont="1" applyFill="1" applyBorder="1"/>
    <xf numFmtId="2" fontId="1" fillId="9" borderId="18" xfId="1" applyNumberFormat="1" applyFont="1" applyFill="1" applyBorder="1"/>
    <xf numFmtId="10" fontId="1" fillId="3" borderId="20" xfId="1" applyNumberFormat="1" applyFont="1" applyFill="1" applyBorder="1"/>
    <xf numFmtId="9" fontId="1" fillId="3" borderId="18" xfId="1" applyNumberFormat="1" applyFont="1" applyFill="1" applyBorder="1"/>
    <xf numFmtId="2" fontId="1" fillId="4" borderId="18" xfId="1" applyNumberFormat="1" applyFont="1" applyFill="1" applyBorder="1"/>
    <xf numFmtId="9" fontId="1" fillId="9" borderId="18" xfId="1" applyNumberFormat="1" applyFont="1" applyFill="1" applyBorder="1"/>
    <xf numFmtId="0" fontId="1" fillId="6" borderId="19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1" applyNumberFormat="1" applyFont="1" applyFill="1"/>
    <xf numFmtId="44" fontId="1" fillId="17" borderId="12" xfId="1" applyNumberFormat="1" applyFont="1" applyFill="1" applyBorder="1"/>
    <xf numFmtId="0" fontId="1" fillId="17" borderId="12" xfId="1" applyNumberFormat="1" applyFont="1" applyFill="1" applyBorder="1"/>
    <xf numFmtId="0" fontId="0" fillId="18" borderId="0" xfId="0" applyFill="1" applyBorder="1"/>
    <xf numFmtId="0" fontId="0" fillId="0" borderId="0" xfId="0" applyBorder="1"/>
    <xf numFmtId="0" fontId="0" fillId="15" borderId="1" xfId="0" applyFill="1" applyBorder="1"/>
    <xf numFmtId="44" fontId="1" fillId="16" borderId="3" xfId="1" applyFont="1" applyFill="1" applyBorder="1"/>
    <xf numFmtId="44" fontId="1" fillId="16" borderId="4" xfId="1" applyFont="1" applyFill="1" applyBorder="1"/>
    <xf numFmtId="44" fontId="1" fillId="16" borderId="11" xfId="1" applyFont="1" applyFill="1" applyBorder="1"/>
    <xf numFmtId="0" fontId="1" fillId="16" borderId="12" xfId="1" applyNumberFormat="1" applyFont="1" applyFill="1" applyBorder="1"/>
    <xf numFmtId="44" fontId="1" fillId="16" borderId="5" xfId="1" applyFont="1" applyFill="1" applyBorder="1"/>
    <xf numFmtId="44" fontId="1" fillId="16" borderId="7" xfId="1" applyFont="1" applyFill="1" applyBorder="1"/>
    <xf numFmtId="0" fontId="10" fillId="0" borderId="10" xfId="0" applyFont="1" applyBorder="1"/>
    <xf numFmtId="44" fontId="0" fillId="0" borderId="10" xfId="1" applyFont="1" applyFill="1" applyBorder="1"/>
    <xf numFmtId="0" fontId="0" fillId="20" borderId="11" xfId="0" applyFill="1" applyBorder="1"/>
    <xf numFmtId="0" fontId="0" fillId="20" borderId="12" xfId="0" applyFill="1" applyBorder="1"/>
    <xf numFmtId="0" fontId="1" fillId="20" borderId="12" xfId="0" applyFont="1" applyFill="1" applyBorder="1"/>
    <xf numFmtId="0" fontId="0" fillId="20" borderId="5" xfId="0" applyFill="1" applyBorder="1"/>
    <xf numFmtId="0" fontId="0" fillId="20" borderId="7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8" borderId="11" xfId="0" applyFill="1" applyBorder="1"/>
    <xf numFmtId="0" fontId="0" fillId="8" borderId="12" xfId="0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8" borderId="5" xfId="0" applyFont="1" applyFill="1" applyBorder="1"/>
    <xf numFmtId="0" fontId="1" fillId="8" borderId="7" xfId="0" applyFont="1" applyFill="1" applyBorder="1"/>
    <xf numFmtId="0" fontId="7" fillId="13" borderId="30" xfId="0" applyFont="1" applyFill="1" applyBorder="1" applyAlignment="1">
      <alignment horizontal="center"/>
    </xf>
    <xf numFmtId="0" fontId="12" fillId="13" borderId="31" xfId="0" applyFont="1" applyFill="1" applyBorder="1"/>
    <xf numFmtId="0" fontId="12" fillId="13" borderId="26" xfId="0" applyFont="1" applyFill="1" applyBorder="1"/>
    <xf numFmtId="0" fontId="12" fillId="13" borderId="27" xfId="0" applyFont="1" applyFill="1" applyBorder="1"/>
    <xf numFmtId="0" fontId="12" fillId="13" borderId="13" xfId="0" applyFont="1" applyFill="1" applyBorder="1"/>
    <xf numFmtId="0" fontId="12" fillId="13" borderId="14" xfId="0" applyFont="1" applyFill="1" applyBorder="1"/>
    <xf numFmtId="0" fontId="12" fillId="13" borderId="5" xfId="0" applyFont="1" applyFill="1" applyBorder="1"/>
    <xf numFmtId="0" fontId="12" fillId="13" borderId="7" xfId="0" applyFont="1" applyFill="1" applyBorder="1"/>
    <xf numFmtId="0" fontId="12" fillId="13" borderId="32" xfId="0" applyFont="1" applyFill="1" applyBorder="1"/>
    <xf numFmtId="0" fontId="12" fillId="13" borderId="33" xfId="0" applyFont="1" applyFill="1" applyBorder="1"/>
    <xf numFmtId="0" fontId="7" fillId="13" borderId="26" xfId="0" applyFont="1" applyFill="1" applyBorder="1" applyAlignment="1">
      <alignment horizontal="center"/>
    </xf>
    <xf numFmtId="0" fontId="12" fillId="13" borderId="3" xfId="0" applyFont="1" applyFill="1" applyBorder="1"/>
    <xf numFmtId="0" fontId="12" fillId="13" borderId="4" xfId="0" applyFont="1" applyFill="1" applyBorder="1"/>
    <xf numFmtId="0" fontId="12" fillId="13" borderId="11" xfId="0" applyFont="1" applyFill="1" applyBorder="1"/>
    <xf numFmtId="0" fontId="12" fillId="13" borderId="12" xfId="0" applyFont="1" applyFill="1" applyBorder="1"/>
    <xf numFmtId="0" fontId="0" fillId="11" borderId="35" xfId="0" applyFill="1" applyBorder="1"/>
    <xf numFmtId="0" fontId="0" fillId="11" borderId="20" xfId="0" applyFill="1" applyBorder="1"/>
    <xf numFmtId="0" fontId="0" fillId="19" borderId="11" xfId="0" applyFill="1" applyBorder="1"/>
    <xf numFmtId="0" fontId="0" fillId="19" borderId="12" xfId="0" applyFill="1" applyBorder="1"/>
    <xf numFmtId="0" fontId="0" fillId="19" borderId="35" xfId="0" applyFill="1" applyBorder="1"/>
    <xf numFmtId="0" fontId="0" fillId="19" borderId="20" xfId="0" applyFill="1" applyBorder="1"/>
    <xf numFmtId="0" fontId="0" fillId="19" borderId="28" xfId="0" applyFill="1" applyBorder="1"/>
    <xf numFmtId="0" fontId="0" fillId="19" borderId="29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5" borderId="34" xfId="0" applyFill="1" applyBorder="1"/>
    <xf numFmtId="9" fontId="1" fillId="8" borderId="7" xfId="3" applyFont="1" applyFill="1" applyBorder="1"/>
    <xf numFmtId="0" fontId="0" fillId="7" borderId="2" xfId="0" applyFill="1" applyBorder="1"/>
    <xf numFmtId="44" fontId="7" fillId="4" borderId="23" xfId="2" applyNumberFormat="1" applyFont="1" applyFill="1" applyBorder="1"/>
    <xf numFmtId="44" fontId="1" fillId="4" borderId="23" xfId="1" applyNumberFormat="1" applyFont="1" applyFill="1" applyBorder="1"/>
    <xf numFmtId="10" fontId="2" fillId="4" borderId="23" xfId="1" applyNumberFormat="1" applyFont="1" applyFill="1" applyBorder="1"/>
    <xf numFmtId="2" fontId="2" fillId="4" borderId="23" xfId="1" applyNumberFormat="1" applyFont="1" applyFill="1" applyBorder="1"/>
    <xf numFmtId="9" fontId="2" fillId="4" borderId="23" xfId="1" applyNumberFormat="1" applyFont="1" applyFill="1" applyBorder="1"/>
    <xf numFmtId="0" fontId="1" fillId="7" borderId="2" xfId="0" applyFont="1" applyFill="1" applyBorder="1"/>
    <xf numFmtId="0" fontId="1" fillId="4" borderId="23" xfId="1" applyNumberFormat="1" applyFont="1" applyFill="1" applyBorder="1"/>
    <xf numFmtId="2" fontId="1" fillId="4" borderId="23" xfId="1" applyNumberFormat="1" applyFont="1" applyFill="1" applyBorder="1"/>
    <xf numFmtId="0" fontId="0" fillId="10" borderId="25" xfId="0" applyFill="1" applyBorder="1"/>
    <xf numFmtId="0" fontId="0" fillId="11" borderId="2" xfId="0" applyFill="1" applyBorder="1"/>
    <xf numFmtId="44" fontId="1" fillId="9" borderId="23" xfId="1" applyNumberFormat="1" applyFont="1" applyFill="1" applyBorder="1"/>
    <xf numFmtId="9" fontId="1" fillId="9" borderId="23" xfId="1" applyNumberFormat="1" applyFont="1" applyFill="1" applyBorder="1"/>
    <xf numFmtId="0" fontId="1" fillId="11" borderId="2" xfId="0" applyFont="1" applyFill="1" applyBorder="1"/>
    <xf numFmtId="0" fontId="1" fillId="9" borderId="23" xfId="1" applyNumberFormat="1" applyFont="1" applyFill="1" applyBorder="1"/>
    <xf numFmtId="2" fontId="1" fillId="9" borderId="23" xfId="1" applyNumberFormat="1" applyFont="1" applyFill="1" applyBorder="1"/>
    <xf numFmtId="0" fontId="0" fillId="12" borderId="25" xfId="0" applyFill="1" applyBorder="1"/>
    <xf numFmtId="0" fontId="0" fillId="13" borderId="2" xfId="0" applyFill="1" applyBorder="1"/>
    <xf numFmtId="44" fontId="1" fillId="3" borderId="23" xfId="1" applyNumberFormat="1" applyFont="1" applyFill="1" applyBorder="1"/>
    <xf numFmtId="9" fontId="1" fillId="3" borderId="23" xfId="1" applyNumberFormat="1" applyFont="1" applyFill="1" applyBorder="1"/>
    <xf numFmtId="0" fontId="1" fillId="13" borderId="2" xfId="0" applyFont="1" applyFill="1" applyBorder="1"/>
    <xf numFmtId="0" fontId="1" fillId="3" borderId="23" xfId="1" applyNumberFormat="1" applyFont="1" applyFill="1" applyBorder="1"/>
    <xf numFmtId="10" fontId="1" fillId="3" borderId="24" xfId="1" applyNumberFormat="1" applyFont="1" applyFill="1" applyBorder="1"/>
    <xf numFmtId="0" fontId="3" fillId="15" borderId="2" xfId="0" applyFont="1" applyFill="1" applyBorder="1" applyAlignment="1">
      <alignment horizontal="center"/>
    </xf>
    <xf numFmtId="0" fontId="3" fillId="15" borderId="2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1" fillId="14" borderId="4" xfId="1" applyNumberFormat="1" applyFont="1" applyFill="1" applyBorder="1" applyAlignment="1">
      <alignment horizontal="center"/>
    </xf>
    <xf numFmtId="165" fontId="1" fillId="14" borderId="4" xfId="1" applyNumberFormat="1" applyFont="1" applyFill="1" applyBorder="1" applyAlignment="1">
      <alignment horizontal="center"/>
    </xf>
    <xf numFmtId="0" fontId="1" fillId="0" borderId="1" xfId="0" applyFont="1" applyFill="1" applyBorder="1"/>
    <xf numFmtId="9" fontId="0" fillId="0" borderId="1" xfId="3" applyFont="1" applyFill="1" applyBorder="1"/>
    <xf numFmtId="0" fontId="1" fillId="0" borderId="39" xfId="1" applyNumberFormat="1" applyFont="1" applyFill="1" applyBorder="1"/>
    <xf numFmtId="0" fontId="1" fillId="0" borderId="4" xfId="1" applyNumberFormat="1" applyFont="1" applyFill="1" applyBorder="1"/>
    <xf numFmtId="0" fontId="1" fillId="0" borderId="12" xfId="0" applyFont="1" applyFill="1" applyBorder="1"/>
    <xf numFmtId="9" fontId="0" fillId="0" borderId="12" xfId="3" applyFont="1" applyFill="1" applyBorder="1"/>
    <xf numFmtId="0" fontId="6" fillId="14" borderId="3" xfId="0" applyFont="1" applyFill="1" applyBorder="1" applyAlignment="1">
      <alignment horizontal="center"/>
    </xf>
    <xf numFmtId="0" fontId="1" fillId="0" borderId="40" xfId="1" applyNumberFormat="1" applyFont="1" applyFill="1" applyBorder="1"/>
    <xf numFmtId="0" fontId="1" fillId="0" borderId="41" xfId="0" applyFont="1" applyFill="1" applyBorder="1"/>
    <xf numFmtId="0" fontId="8" fillId="14" borderId="1" xfId="0" applyFont="1" applyFill="1" applyBorder="1"/>
    <xf numFmtId="0" fontId="1" fillId="14" borderId="1" xfId="1" applyNumberFormat="1" applyFont="1" applyFill="1" applyBorder="1" applyAlignment="1">
      <alignment horizontal="center"/>
    </xf>
    <xf numFmtId="165" fontId="1" fillId="14" borderId="1" xfId="1" applyNumberFormat="1" applyFont="1" applyFill="1" applyBorder="1" applyAlignment="1">
      <alignment horizontal="center"/>
    </xf>
    <xf numFmtId="0" fontId="0" fillId="14" borderId="1" xfId="0" applyFill="1" applyBorder="1"/>
    <xf numFmtId="9" fontId="0" fillId="0" borderId="42" xfId="3" applyFont="1" applyFill="1" applyBorder="1"/>
    <xf numFmtId="0" fontId="12" fillId="14" borderId="21" xfId="0" applyFont="1" applyFill="1" applyBorder="1"/>
    <xf numFmtId="44" fontId="0" fillId="14" borderId="22" xfId="0" applyNumberFormat="1" applyFill="1" applyBorder="1"/>
    <xf numFmtId="0" fontId="12" fillId="14" borderId="19" xfId="0" applyFont="1" applyFill="1" applyBorder="1"/>
    <xf numFmtId="44" fontId="0" fillId="14" borderId="20" xfId="0" applyNumberFormat="1" applyFill="1" applyBorder="1"/>
    <xf numFmtId="0" fontId="8" fillId="15" borderId="16" xfId="0" applyFont="1" applyFill="1" applyBorder="1" applyAlignment="1">
      <alignment horizontal="center" wrapText="1"/>
    </xf>
    <xf numFmtId="0" fontId="1" fillId="22" borderId="21" xfId="0" applyFont="1" applyFill="1" applyBorder="1" applyAlignment="1">
      <alignment horizontal="left"/>
    </xf>
    <xf numFmtId="0" fontId="1" fillId="22" borderId="9" xfId="0" applyFont="1" applyFill="1" applyBorder="1" applyAlignment="1">
      <alignment horizontal="left"/>
    </xf>
    <xf numFmtId="9" fontId="1" fillId="22" borderId="39" xfId="3" applyFont="1" applyFill="1" applyBorder="1"/>
    <xf numFmtId="9" fontId="1" fillId="22" borderId="4" xfId="3" applyFont="1" applyFill="1" applyBorder="1"/>
    <xf numFmtId="0" fontId="1" fillId="22" borderId="19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9" fontId="1" fillId="22" borderId="6" xfId="3" applyFont="1" applyFill="1" applyBorder="1"/>
    <xf numFmtId="9" fontId="1" fillId="22" borderId="7" xfId="3" applyFont="1" applyFill="1" applyBorder="1"/>
    <xf numFmtId="0" fontId="1" fillId="21" borderId="21" xfId="0" applyFont="1" applyFill="1" applyBorder="1" applyAlignment="1">
      <alignment horizontal="left"/>
    </xf>
    <xf numFmtId="0" fontId="1" fillId="21" borderId="19" xfId="0" applyFont="1" applyFill="1" applyBorder="1" applyAlignment="1">
      <alignment horizontal="left"/>
    </xf>
    <xf numFmtId="0" fontId="1" fillId="21" borderId="3" xfId="1" applyNumberFormat="1" applyFont="1" applyFill="1" applyBorder="1"/>
    <xf numFmtId="0" fontId="1" fillId="21" borderId="39" xfId="1" applyNumberFormat="1" applyFont="1" applyFill="1" applyBorder="1"/>
    <xf numFmtId="0" fontId="1" fillId="21" borderId="4" xfId="1" applyNumberFormat="1" applyFont="1" applyFill="1" applyBorder="1"/>
    <xf numFmtId="0" fontId="1" fillId="21" borderId="5" xfId="0" applyFont="1" applyFill="1" applyBorder="1"/>
    <xf numFmtId="0" fontId="1" fillId="21" borderId="6" xfId="0" applyFont="1" applyFill="1" applyBorder="1"/>
    <xf numFmtId="0" fontId="1" fillId="21" borderId="7" xfId="0" applyFont="1" applyFill="1" applyBorder="1"/>
    <xf numFmtId="0" fontId="6" fillId="21" borderId="42" xfId="0" applyFont="1" applyFill="1" applyBorder="1"/>
    <xf numFmtId="16" fontId="1" fillId="21" borderId="42" xfId="0" applyNumberFormat="1" applyFont="1" applyFill="1" applyBorder="1" applyAlignment="1">
      <alignment horizontal="center"/>
    </xf>
    <xf numFmtId="0" fontId="1" fillId="21" borderId="42" xfId="0" applyFont="1" applyFill="1" applyBorder="1" applyAlignment="1">
      <alignment horizontal="center"/>
    </xf>
    <xf numFmtId="0" fontId="0" fillId="14" borderId="3" xfId="0" applyFill="1" applyBorder="1"/>
    <xf numFmtId="44" fontId="0" fillId="14" borderId="39" xfId="1" applyFont="1" applyFill="1" applyBorder="1"/>
    <xf numFmtId="44" fontId="0" fillId="14" borderId="4" xfId="1" applyFont="1" applyFill="1" applyBorder="1"/>
    <xf numFmtId="0" fontId="0" fillId="14" borderId="5" xfId="0" applyFill="1" applyBorder="1"/>
    <xf numFmtId="44" fontId="0" fillId="14" borderId="6" xfId="1" applyFont="1" applyFill="1" applyBorder="1"/>
    <xf numFmtId="44" fontId="0" fillId="14" borderId="7" xfId="1" applyFont="1" applyFill="1" applyBorder="1"/>
    <xf numFmtId="0" fontId="1" fillId="16" borderId="21" xfId="0" applyFont="1" applyFill="1" applyBorder="1" applyAlignment="1">
      <alignment horizontal="left"/>
    </xf>
    <xf numFmtId="44" fontId="0" fillId="16" borderId="22" xfId="0" applyNumberFormat="1" applyFill="1" applyBorder="1"/>
    <xf numFmtId="0" fontId="4" fillId="0" borderId="0" xfId="2" applyFill="1" applyBorder="1"/>
    <xf numFmtId="0" fontId="4" fillId="0" borderId="0" xfId="2" applyBorder="1"/>
    <xf numFmtId="0" fontId="4" fillId="18" borderId="0" xfId="2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1" xfId="0" applyBorder="1"/>
    <xf numFmtId="0" fontId="1" fillId="26" borderId="1" xfId="0" applyNumberFormat="1" applyFont="1" applyFill="1" applyBorder="1" applyAlignment="1">
      <alignment horizontal="center" vertical="top" wrapText="1"/>
    </xf>
    <xf numFmtId="0" fontId="0" fillId="26" borderId="1" xfId="0" applyNumberFormat="1" applyFill="1" applyBorder="1" applyAlignment="1">
      <alignment vertical="top" wrapText="1"/>
    </xf>
    <xf numFmtId="0" fontId="0" fillId="27" borderId="1" xfId="0" applyFill="1" applyBorder="1" applyAlignment="1">
      <alignment horizontal="center" vertical="top" wrapText="1"/>
    </xf>
    <xf numFmtId="0" fontId="0" fillId="27" borderId="1" xfId="0" applyFill="1" applyBorder="1" applyAlignment="1">
      <alignment vertical="top" wrapText="1"/>
    </xf>
    <xf numFmtId="0" fontId="1" fillId="26" borderId="3" xfId="0" applyNumberFormat="1" applyFont="1" applyFill="1" applyBorder="1" applyAlignment="1">
      <alignment horizontal="center" vertical="top" wrapText="1"/>
    </xf>
    <xf numFmtId="0" fontId="1" fillId="26" borderId="34" xfId="0" applyNumberFormat="1" applyFont="1" applyFill="1" applyBorder="1" applyAlignment="1">
      <alignment horizontal="center" vertical="top" wrapText="1"/>
    </xf>
    <xf numFmtId="0" fontId="1" fillId="17" borderId="21" xfId="0" applyFont="1" applyFill="1" applyBorder="1" applyAlignment="1">
      <alignment horizontal="left"/>
    </xf>
    <xf numFmtId="44" fontId="0" fillId="17" borderId="22" xfId="0" applyNumberFormat="1" applyFill="1" applyBorder="1"/>
    <xf numFmtId="44" fontId="1" fillId="17" borderId="3" xfId="1" applyFont="1" applyFill="1" applyBorder="1"/>
    <xf numFmtId="44" fontId="1" fillId="17" borderId="4" xfId="1" applyFont="1" applyFill="1" applyBorder="1"/>
    <xf numFmtId="44" fontId="1" fillId="17" borderId="11" xfId="1" applyFont="1" applyFill="1" applyBorder="1"/>
    <xf numFmtId="44" fontId="1" fillId="17" borderId="5" xfId="1" applyFont="1" applyFill="1" applyBorder="1"/>
    <xf numFmtId="44" fontId="1" fillId="17" borderId="7" xfId="1" applyFont="1" applyFill="1" applyBorder="1"/>
    <xf numFmtId="44" fontId="1" fillId="28" borderId="12" xfId="1" applyNumberFormat="1" applyFont="1" applyFill="1" applyBorder="1"/>
    <xf numFmtId="0" fontId="1" fillId="28" borderId="12" xfId="1" applyNumberFormat="1" applyFont="1" applyFill="1" applyBorder="1"/>
    <xf numFmtId="44" fontId="1" fillId="29" borderId="12" xfId="1" applyNumberFormat="1" applyFont="1" applyFill="1" applyBorder="1"/>
    <xf numFmtId="0" fontId="1" fillId="29" borderId="14" xfId="1" applyNumberFormat="1" applyFont="1" applyFill="1" applyBorder="1"/>
    <xf numFmtId="0" fontId="12" fillId="13" borderId="0" xfId="0" applyFont="1" applyFill="1" applyBorder="1"/>
    <xf numFmtId="0" fontId="5" fillId="15" borderId="1" xfId="0" applyFont="1" applyFill="1" applyBorder="1"/>
    <xf numFmtId="0" fontId="13" fillId="13" borderId="35" xfId="0" applyFont="1" applyFill="1" applyBorder="1"/>
    <xf numFmtId="0" fontId="13" fillId="13" borderId="59" xfId="0" applyFont="1" applyFill="1" applyBorder="1"/>
    <xf numFmtId="0" fontId="13" fillId="13" borderId="5" xfId="0" applyFont="1" applyFill="1" applyBorder="1"/>
    <xf numFmtId="0" fontId="13" fillId="13" borderId="7" xfId="0" applyFont="1" applyFill="1" applyBorder="1"/>
    <xf numFmtId="0" fontId="5" fillId="11" borderId="35" xfId="0" applyFont="1" applyFill="1" applyBorder="1"/>
    <xf numFmtId="0" fontId="5" fillId="11" borderId="20" xfId="0" applyFont="1" applyFill="1" applyBorder="1"/>
    <xf numFmtId="2" fontId="0" fillId="19" borderId="12" xfId="0" applyNumberFormat="1" applyFill="1" applyBorder="1"/>
    <xf numFmtId="0" fontId="0" fillId="20" borderId="0" xfId="0" applyFill="1" applyBorder="1"/>
    <xf numFmtId="0" fontId="0" fillId="20" borderId="32" xfId="0" applyFill="1" applyBorder="1"/>
    <xf numFmtId="0" fontId="0" fillId="20" borderId="38" xfId="0" applyFill="1" applyBorder="1"/>
    <xf numFmtId="0" fontId="18" fillId="20" borderId="12" xfId="0" applyFont="1" applyFill="1" applyBorder="1"/>
    <xf numFmtId="0" fontId="0" fillId="20" borderId="28" xfId="0" applyFill="1" applyBorder="1"/>
    <xf numFmtId="0" fontId="0" fillId="20" borderId="29" xfId="0" applyFill="1" applyBorder="1"/>
    <xf numFmtId="0" fontId="0" fillId="30" borderId="15" xfId="0" applyFill="1" applyBorder="1"/>
    <xf numFmtId="0" fontId="0" fillId="30" borderId="23" xfId="0" applyFill="1" applyBorder="1"/>
    <xf numFmtId="0" fontId="0" fillId="30" borderId="0" xfId="0" applyFill="1" applyBorder="1"/>
    <xf numFmtId="0" fontId="0" fillId="30" borderId="18" xfId="0" applyFill="1" applyBorder="1"/>
    <xf numFmtId="0" fontId="0" fillId="30" borderId="23" xfId="1" applyNumberFormat="1" applyFont="1" applyFill="1" applyBorder="1"/>
    <xf numFmtId="0" fontId="0" fillId="30" borderId="0" xfId="1" applyNumberFormat="1" applyFont="1" applyFill="1" applyBorder="1"/>
    <xf numFmtId="0" fontId="1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9" fillId="31" borderId="0" xfId="0" applyFont="1" applyFill="1"/>
    <xf numFmtId="0" fontId="19" fillId="31" borderId="0" xfId="0" applyFont="1" applyFill="1" applyAlignment="1">
      <alignment horizontal="center"/>
    </xf>
    <xf numFmtId="0" fontId="19" fillId="31" borderId="0" xfId="0" applyFont="1" applyFill="1" applyAlignment="1">
      <alignment horizontal="left"/>
    </xf>
    <xf numFmtId="166" fontId="19" fillId="31" borderId="0" xfId="0" applyNumberFormat="1" applyFont="1" applyFill="1" applyAlignment="1">
      <alignment horizontal="center"/>
    </xf>
    <xf numFmtId="0" fontId="17" fillId="31" borderId="0" xfId="0" applyFont="1" applyFill="1" applyAlignment="1">
      <alignment horizontal="center"/>
    </xf>
    <xf numFmtId="0" fontId="17" fillId="15" borderId="0" xfId="0" applyFont="1" applyFill="1"/>
    <xf numFmtId="0" fontId="17" fillId="15" borderId="0" xfId="0" applyFont="1" applyFill="1" applyAlignment="1">
      <alignment horizontal="center"/>
    </xf>
    <xf numFmtId="0" fontId="17" fillId="19" borderId="0" xfId="0" applyFont="1" applyFill="1" applyAlignment="1">
      <alignment horizontal="left"/>
    </xf>
    <xf numFmtId="0" fontId="17" fillId="15" borderId="0" xfId="0" applyFont="1" applyFill="1" applyAlignment="1">
      <alignment horizontal="left" vertical="top"/>
    </xf>
    <xf numFmtId="166" fontId="17" fillId="15" borderId="0" xfId="0" applyNumberFormat="1" applyFont="1" applyFill="1" applyAlignment="1">
      <alignment horizontal="left" vertical="top"/>
    </xf>
    <xf numFmtId="0" fontId="17" fillId="19" borderId="0" xfId="0" applyFont="1" applyFill="1" applyAlignment="1">
      <alignment horizontal="center"/>
    </xf>
    <xf numFmtId="0" fontId="17" fillId="15" borderId="0" xfId="0" applyFont="1" applyFill="1" applyAlignment="1">
      <alignment vertical="top"/>
    </xf>
    <xf numFmtId="0" fontId="17" fillId="15" borderId="0" xfId="0" applyFont="1" applyFill="1" applyAlignment="1">
      <alignment horizontal="center" vertical="top"/>
    </xf>
    <xf numFmtId="0" fontId="18" fillId="19" borderId="0" xfId="0" applyFont="1" applyFill="1" applyAlignment="1">
      <alignment horizontal="left" wrapText="1"/>
    </xf>
    <xf numFmtId="166" fontId="17" fillId="15" borderId="0" xfId="0" applyNumberFormat="1" applyFont="1" applyFill="1" applyAlignment="1">
      <alignment horizontal="center"/>
    </xf>
    <xf numFmtId="0" fontId="16" fillId="15" borderId="0" xfId="0" applyFont="1" applyFill="1" applyAlignment="1">
      <alignment vertical="top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vertical="top"/>
    </xf>
    <xf numFmtId="166" fontId="0" fillId="15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11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166" fontId="0" fillId="0" borderId="0" xfId="0" applyNumberFormat="1"/>
    <xf numFmtId="0" fontId="27" fillId="30" borderId="21" xfId="0" applyFont="1" applyFill="1" applyBorder="1" applyAlignment="1">
      <alignment horizontal="center" vertical="center"/>
    </xf>
    <xf numFmtId="0" fontId="1" fillId="29" borderId="43" xfId="0" applyFont="1" applyFill="1" applyBorder="1" applyAlignment="1">
      <alignment horizontal="center"/>
    </xf>
    <xf numFmtId="0" fontId="1" fillId="24" borderId="40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8" borderId="2" xfId="0" applyFont="1" applyFill="1" applyBorder="1" applyAlignment="1">
      <alignment horizontal="center"/>
    </xf>
    <xf numFmtId="14" fontId="8" fillId="29" borderId="24" xfId="0" applyNumberFormat="1" applyFont="1" applyFill="1" applyBorder="1" applyAlignment="1">
      <alignment horizontal="center"/>
    </xf>
    <xf numFmtId="14" fontId="8" fillId="24" borderId="8" xfId="0" applyNumberFormat="1" applyFont="1" applyFill="1" applyBorder="1" applyAlignment="1">
      <alignment horizontal="center"/>
    </xf>
    <xf numFmtId="14" fontId="8" fillId="24" borderId="24" xfId="0" applyNumberFormat="1" applyFont="1" applyFill="1" applyBorder="1" applyAlignment="1">
      <alignment horizontal="center"/>
    </xf>
    <xf numFmtId="14" fontId="8" fillId="28" borderId="24" xfId="0" applyNumberFormat="1" applyFont="1" applyFill="1" applyBorder="1"/>
    <xf numFmtId="0" fontId="0" fillId="0" borderId="2" xfId="0" applyBorder="1"/>
    <xf numFmtId="0" fontId="16" fillId="9" borderId="5" xfId="0" applyFont="1" applyFill="1" applyBorder="1" applyAlignment="1">
      <alignment vertical="top" wrapText="1"/>
    </xf>
    <xf numFmtId="0" fontId="1" fillId="9" borderId="11" xfId="0" applyFont="1" applyFill="1" applyBorder="1" applyAlignment="1">
      <alignment vertical="top" wrapText="1"/>
    </xf>
    <xf numFmtId="0" fontId="16" fillId="9" borderId="11" xfId="0" applyFont="1" applyFill="1" applyBorder="1" applyAlignment="1">
      <alignment vertical="top" wrapText="1"/>
    </xf>
    <xf numFmtId="0" fontId="0" fillId="26" borderId="42" xfId="0" applyNumberFormat="1" applyFill="1" applyBorder="1" applyAlignment="1">
      <alignment vertical="top" wrapText="1"/>
    </xf>
    <xf numFmtId="0" fontId="0" fillId="27" borderId="42" xfId="0" applyFill="1" applyBorder="1" applyAlignment="1">
      <alignment horizontal="center" vertical="top" wrapText="1"/>
    </xf>
    <xf numFmtId="0" fontId="0" fillId="27" borderId="42" xfId="0" applyFill="1" applyBorder="1" applyAlignment="1">
      <alignment vertical="top" wrapText="1"/>
    </xf>
    <xf numFmtId="0" fontId="58" fillId="30" borderId="0" xfId="0" applyFont="1" applyFill="1"/>
    <xf numFmtId="44" fontId="58" fillId="30" borderId="0" xfId="1" applyFont="1" applyFill="1"/>
    <xf numFmtId="0" fontId="58" fillId="30" borderId="42" xfId="0" applyFont="1" applyFill="1" applyBorder="1"/>
    <xf numFmtId="0" fontId="59" fillId="14" borderId="53" xfId="0" applyFont="1" applyFill="1" applyBorder="1"/>
    <xf numFmtId="0" fontId="0" fillId="65" borderId="21" xfId="0" applyFill="1" applyBorder="1"/>
    <xf numFmtId="0" fontId="0" fillId="65" borderId="67" xfId="0" applyFill="1" applyBorder="1"/>
    <xf numFmtId="0" fontId="0" fillId="22" borderId="21" xfId="0" applyFill="1" applyBorder="1"/>
    <xf numFmtId="0" fontId="0" fillId="22" borderId="67" xfId="0" applyFill="1" applyBorder="1"/>
    <xf numFmtId="44" fontId="0" fillId="22" borderId="22" xfId="1" applyFont="1" applyFill="1" applyBorder="1"/>
    <xf numFmtId="0" fontId="0" fillId="65" borderId="15" xfId="0" applyFill="1" applyBorder="1"/>
    <xf numFmtId="0" fontId="0" fillId="65" borderId="10" xfId="0" applyFill="1" applyBorder="1"/>
    <xf numFmtId="0" fontId="0" fillId="17" borderId="10" xfId="0" applyFill="1" applyBorder="1"/>
    <xf numFmtId="44" fontId="0" fillId="17" borderId="18" xfId="1" applyFont="1" applyFill="1" applyBorder="1"/>
    <xf numFmtId="0" fontId="0" fillId="22" borderId="15" xfId="0" applyFill="1" applyBorder="1"/>
    <xf numFmtId="0" fontId="0" fillId="22" borderId="10" xfId="0" applyFill="1" applyBorder="1"/>
    <xf numFmtId="44" fontId="0" fillId="22" borderId="18" xfId="1" applyFont="1" applyFill="1" applyBorder="1"/>
    <xf numFmtId="0" fontId="0" fillId="29" borderId="10" xfId="0" applyFill="1" applyBorder="1"/>
    <xf numFmtId="44" fontId="0" fillId="29" borderId="18" xfId="1" applyFont="1" applyFill="1" applyBorder="1"/>
    <xf numFmtId="0" fontId="0" fillId="66" borderId="15" xfId="0" applyFill="1" applyBorder="1"/>
    <xf numFmtId="0" fontId="0" fillId="66" borderId="10" xfId="0" applyFill="1" applyBorder="1"/>
    <xf numFmtId="44" fontId="0" fillId="66" borderId="18" xfId="1" applyFont="1" applyFill="1" applyBorder="1"/>
    <xf numFmtId="0" fontId="0" fillId="66" borderId="15" xfId="0" applyFill="1" applyBorder="1" applyAlignment="1">
      <alignment wrapText="1"/>
    </xf>
    <xf numFmtId="0" fontId="0" fillId="66" borderId="10" xfId="0" applyFill="1" applyBorder="1" applyAlignment="1">
      <alignment wrapText="1"/>
    </xf>
    <xf numFmtId="44" fontId="0" fillId="66" borderId="18" xfId="1" applyFont="1" applyFill="1" applyBorder="1" applyAlignment="1">
      <alignment horizontal="right" wrapText="1"/>
    </xf>
    <xf numFmtId="0" fontId="0" fillId="22" borderId="19" xfId="0" applyFill="1" applyBorder="1"/>
    <xf numFmtId="0" fontId="0" fillId="22" borderId="68" xfId="0" applyFill="1" applyBorder="1"/>
    <xf numFmtId="44" fontId="0" fillId="22" borderId="20" xfId="1" applyFont="1" applyFill="1" applyBorder="1"/>
    <xf numFmtId="0" fontId="0" fillId="29" borderId="68" xfId="0" applyFill="1" applyBorder="1"/>
    <xf numFmtId="44" fontId="0" fillId="0" borderId="0" xfId="1" applyFont="1"/>
    <xf numFmtId="44" fontId="1" fillId="0" borderId="16" xfId="1" applyFont="1" applyBorder="1"/>
    <xf numFmtId="44" fontId="1" fillId="0" borderId="17" xfId="1" applyFont="1" applyBorder="1"/>
    <xf numFmtId="0" fontId="4" fillId="5" borderId="1" xfId="2" applyFill="1" applyBorder="1"/>
    <xf numFmtId="0" fontId="12" fillId="5" borderId="1" xfId="2" applyFont="1" applyFill="1" applyBorder="1"/>
    <xf numFmtId="0" fontId="12" fillId="5" borderId="1" xfId="0" applyFont="1" applyFill="1" applyBorder="1"/>
    <xf numFmtId="0" fontId="12" fillId="63" borderId="1" xfId="0" applyFont="1" applyFill="1" applyBorder="1"/>
    <xf numFmtId="0" fontId="12" fillId="63" borderId="1" xfId="0" applyFont="1" applyFill="1" applyBorder="1" applyAlignment="1">
      <alignment horizontal="center"/>
    </xf>
    <xf numFmtId="44" fontId="0" fillId="23" borderId="18" xfId="1" applyFont="1" applyFill="1" applyBorder="1"/>
    <xf numFmtId="0" fontId="1" fillId="0" borderId="0" xfId="0" applyFont="1"/>
    <xf numFmtId="0" fontId="0" fillId="5" borderId="0" xfId="0" applyFill="1" applyBorder="1"/>
    <xf numFmtId="166" fontId="0" fillId="18" borderId="0" xfId="0" applyNumberFormat="1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44" fontId="0" fillId="18" borderId="0" xfId="1" applyFont="1" applyFill="1" applyBorder="1"/>
    <xf numFmtId="0" fontId="12" fillId="67" borderId="0" xfId="0" applyFont="1" applyFill="1" applyBorder="1"/>
    <xf numFmtId="0" fontId="12" fillId="67" borderId="7" xfId="0" applyFont="1" applyFill="1" applyBorder="1"/>
    <xf numFmtId="0" fontId="12" fillId="67" borderId="59" xfId="0" applyFont="1" applyFill="1" applyBorder="1"/>
    <xf numFmtId="0" fontId="0" fillId="23" borderId="2" xfId="0" applyFill="1" applyBorder="1"/>
    <xf numFmtId="0" fontId="12" fillId="23" borderId="0" xfId="0" applyFont="1" applyFill="1" applyBorder="1"/>
    <xf numFmtId="0" fontId="18" fillId="17" borderId="12" xfId="0" applyFont="1" applyFill="1" applyBorder="1" applyAlignment="1">
      <alignment horizontal="center"/>
    </xf>
    <xf numFmtId="0" fontId="18" fillId="17" borderId="11" xfId="0" applyFont="1" applyFill="1" applyBorder="1" applyAlignment="1">
      <alignment horizontal="left" vertical="top"/>
    </xf>
    <xf numFmtId="0" fontId="18" fillId="17" borderId="1" xfId="0" applyFont="1" applyFill="1" applyBorder="1" applyAlignment="1">
      <alignment horizontal="center" vertical="top"/>
    </xf>
    <xf numFmtId="0" fontId="18" fillId="17" borderId="1" xfId="0" applyFont="1" applyFill="1" applyBorder="1" applyAlignment="1">
      <alignment vertical="top"/>
    </xf>
    <xf numFmtId="9" fontId="0" fillId="17" borderId="7" xfId="3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 vertical="top"/>
    </xf>
    <xf numFmtId="0" fontId="18" fillId="9" borderId="1" xfId="0" applyFont="1" applyFill="1" applyBorder="1" applyAlignment="1">
      <alignment vertical="top"/>
    </xf>
    <xf numFmtId="0" fontId="18" fillId="9" borderId="12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left" vertical="top"/>
    </xf>
    <xf numFmtId="0" fontId="0" fillId="9" borderId="7" xfId="0" applyFont="1" applyFill="1" applyBorder="1" applyAlignment="1">
      <alignment horizontal="center"/>
    </xf>
    <xf numFmtId="44" fontId="0" fillId="23" borderId="18" xfId="1" applyFont="1" applyFill="1" applyBorder="1" applyAlignment="1">
      <alignment horizontal="right" wrapText="1"/>
    </xf>
    <xf numFmtId="0" fontId="0" fillId="0" borderId="1" xfId="0" applyBorder="1" applyAlignment="1"/>
    <xf numFmtId="0" fontId="0" fillId="0" borderId="1" xfId="0" applyFill="1" applyBorder="1" applyAlignment="1"/>
    <xf numFmtId="0" fontId="39" fillId="0" borderId="1" xfId="5" applyFont="1" applyFill="1" applyBorder="1"/>
    <xf numFmtId="0" fontId="2" fillId="0" borderId="1" xfId="0" applyFont="1" applyBorder="1"/>
    <xf numFmtId="14" fontId="19" fillId="9" borderId="12" xfId="0" applyNumberFormat="1" applyFont="1" applyFill="1" applyBorder="1" applyAlignment="1">
      <alignment vertical="top" wrapText="1"/>
    </xf>
    <xf numFmtId="0" fontId="17" fillId="9" borderId="12" xfId="0" applyFont="1" applyFill="1" applyBorder="1" applyAlignment="1">
      <alignment vertical="top" wrapText="1"/>
    </xf>
    <xf numFmtId="0" fontId="17" fillId="9" borderId="7" xfId="0" applyFont="1" applyFill="1" applyBorder="1" applyAlignment="1">
      <alignment vertical="top" wrapText="1"/>
    </xf>
    <xf numFmtId="0" fontId="16" fillId="17" borderId="11" xfId="0" applyFont="1" applyFill="1" applyBorder="1" applyAlignment="1">
      <alignment vertical="top" wrapText="1"/>
    </xf>
    <xf numFmtId="0" fontId="17" fillId="17" borderId="12" xfId="0" applyFont="1" applyFill="1" applyBorder="1" applyAlignment="1">
      <alignment vertical="top" wrapText="1"/>
    </xf>
    <xf numFmtId="0" fontId="16" fillId="17" borderId="5" xfId="0" applyFont="1" applyFill="1" applyBorder="1" applyAlignment="1">
      <alignment vertical="top" wrapText="1"/>
    </xf>
    <xf numFmtId="0" fontId="17" fillId="17" borderId="7" xfId="0" applyFont="1" applyFill="1" applyBorder="1" applyAlignment="1">
      <alignment vertical="top" wrapText="1"/>
    </xf>
    <xf numFmtId="0" fontId="19" fillId="18" borderId="0" xfId="0" applyFont="1" applyFill="1" applyBorder="1" applyAlignment="1">
      <alignment horizontal="center" vertical="top" wrapText="1"/>
    </xf>
    <xf numFmtId="0" fontId="1" fillId="18" borderId="0" xfId="0" applyFont="1" applyFill="1" applyBorder="1" applyAlignment="1">
      <alignment vertical="top" wrapText="1"/>
    </xf>
    <xf numFmtId="0" fontId="16" fillId="18" borderId="0" xfId="0" applyFont="1" applyFill="1" applyBorder="1" applyAlignment="1">
      <alignment vertical="top" wrapText="1"/>
    </xf>
    <xf numFmtId="0" fontId="1" fillId="17" borderId="28" xfId="0" applyFont="1" applyFill="1" applyBorder="1" applyAlignment="1">
      <alignment vertical="top" wrapText="1"/>
    </xf>
    <xf numFmtId="14" fontId="19" fillId="17" borderId="29" xfId="0" applyNumberFormat="1" applyFont="1" applyFill="1" applyBorder="1" applyAlignment="1">
      <alignment vertical="top" wrapText="1"/>
    </xf>
    <xf numFmtId="0" fontId="0" fillId="18" borderId="1" xfId="0" applyFill="1" applyBorder="1" applyAlignment="1">
      <alignment vertical="top"/>
    </xf>
    <xf numFmtId="0" fontId="7" fillId="5" borderId="69" xfId="0" applyFont="1" applyFill="1" applyBorder="1" applyAlignment="1">
      <alignment horizontal="center" vertical="center" textRotation="180"/>
    </xf>
    <xf numFmtId="0" fontId="12" fillId="63" borderId="34" xfId="2" applyFont="1" applyFill="1" applyBorder="1" applyAlignment="1"/>
    <xf numFmtId="0" fontId="12" fillId="63" borderId="1" xfId="2" applyFont="1" applyFill="1" applyBorder="1" applyAlignment="1"/>
    <xf numFmtId="0" fontId="18" fillId="5" borderId="1" xfId="0" applyFont="1" applyFill="1" applyBorder="1" applyAlignment="1">
      <alignment horizontal="center" vertical="top"/>
    </xf>
    <xf numFmtId="0" fontId="17" fillId="18" borderId="1" xfId="0" applyFont="1" applyFill="1" applyBorder="1" applyAlignment="1">
      <alignment vertical="top"/>
    </xf>
    <xf numFmtId="0" fontId="12" fillId="63" borderId="1" xfId="0" applyFont="1" applyFill="1" applyBorder="1" applyAlignment="1"/>
    <xf numFmtId="0" fontId="12" fillId="63" borderId="0" xfId="0" applyFont="1" applyFill="1" applyBorder="1" applyAlignment="1"/>
    <xf numFmtId="0" fontId="0" fillId="63" borderId="0" xfId="0" applyFill="1" applyAlignment="1"/>
    <xf numFmtId="0" fontId="12" fillId="5" borderId="1" xfId="0" applyFont="1" applyFill="1" applyBorder="1" applyAlignment="1"/>
    <xf numFmtId="0" fontId="0" fillId="63" borderId="1" xfId="0" applyFill="1" applyBorder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67" fontId="1" fillId="3" borderId="1" xfId="0" applyNumberFormat="1" applyFont="1" applyFill="1" applyBorder="1" applyAlignment="1">
      <alignment vertical="top"/>
    </xf>
    <xf numFmtId="167" fontId="0" fillId="3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4" fontId="18" fillId="3" borderId="1" xfId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64" fillId="30" borderId="0" xfId="0" applyFont="1" applyFill="1" applyBorder="1" applyAlignment="1">
      <alignment horizontal="center" wrapText="1"/>
    </xf>
    <xf numFmtId="0" fontId="65" fillId="30" borderId="0" xfId="0" applyFont="1" applyFill="1" applyBorder="1" applyAlignment="1">
      <alignment horizontal="center" wrapText="1"/>
    </xf>
    <xf numFmtId="0" fontId="6" fillId="69" borderId="0" xfId="0" applyFont="1" applyFill="1" applyBorder="1"/>
    <xf numFmtId="0" fontId="8" fillId="65" borderId="16" xfId="0" applyFont="1" applyFill="1" applyBorder="1"/>
    <xf numFmtId="0" fontId="6" fillId="65" borderId="46" xfId="0" applyFont="1" applyFill="1" applyBorder="1"/>
    <xf numFmtId="0" fontId="0" fillId="27" borderId="0" xfId="0" applyFill="1" applyBorder="1"/>
    <xf numFmtId="0" fontId="60" fillId="18" borderId="0" xfId="0" applyFont="1" applyFill="1" applyBorder="1"/>
    <xf numFmtId="0" fontId="1" fillId="65" borderId="46" xfId="0" applyFont="1" applyFill="1" applyBorder="1" applyAlignment="1">
      <alignment horizontal="center" wrapText="1"/>
    </xf>
    <xf numFmtId="0" fontId="6" fillId="65" borderId="46" xfId="0" applyFont="1" applyFill="1" applyBorder="1" applyAlignment="1">
      <alignment horizontal="center"/>
    </xf>
    <xf numFmtId="0" fontId="0" fillId="65" borderId="46" xfId="0" applyFill="1" applyBorder="1"/>
    <xf numFmtId="0" fontId="0" fillId="65" borderId="17" xfId="0" applyFill="1" applyBorder="1"/>
    <xf numFmtId="0" fontId="0" fillId="65" borderId="0" xfId="0" applyFill="1" applyBorder="1"/>
    <xf numFmtId="0" fontId="60" fillId="30" borderId="0" xfId="0" applyFont="1" applyFill="1" applyBorder="1"/>
    <xf numFmtId="0" fontId="8" fillId="17" borderId="16" xfId="0" applyFont="1" applyFill="1" applyBorder="1"/>
    <xf numFmtId="0" fontId="1" fillId="17" borderId="46" xfId="0" applyFont="1" applyFill="1" applyBorder="1" applyAlignment="1">
      <alignment horizontal="center" wrapText="1"/>
    </xf>
    <xf numFmtId="0" fontId="6" fillId="17" borderId="46" xfId="0" applyFont="1" applyFill="1" applyBorder="1" applyAlignment="1">
      <alignment horizontal="center"/>
    </xf>
    <xf numFmtId="0" fontId="66" fillId="17" borderId="46" xfId="2" applyFont="1" applyFill="1" applyBorder="1"/>
    <xf numFmtId="0" fontId="0" fillId="17" borderId="17" xfId="0" applyFill="1" applyBorder="1"/>
    <xf numFmtId="0" fontId="0" fillId="9" borderId="0" xfId="0" applyFill="1" applyBorder="1"/>
    <xf numFmtId="0" fontId="0" fillId="17" borderId="0" xfId="0" applyFill="1" applyBorder="1"/>
    <xf numFmtId="167" fontId="0" fillId="5" borderId="1" xfId="0" applyNumberFormat="1" applyFill="1" applyBorder="1" applyAlignment="1">
      <alignment horizontal="center" vertical="top"/>
    </xf>
    <xf numFmtId="167" fontId="0" fillId="5" borderId="1" xfId="0" applyNumberForma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/>
    </xf>
    <xf numFmtId="44" fontId="0" fillId="23" borderId="20" xfId="1" applyFont="1" applyFill="1" applyBorder="1"/>
    <xf numFmtId="0" fontId="4" fillId="5" borderId="25" xfId="2" applyFill="1" applyBorder="1"/>
    <xf numFmtId="0" fontId="4" fillId="18" borderId="23" xfId="2" applyFill="1" applyBorder="1"/>
    <xf numFmtId="0" fontId="4" fillId="18" borderId="24" xfId="2" applyFill="1" applyBorder="1"/>
    <xf numFmtId="0" fontId="4" fillId="0" borderId="23" xfId="2" applyBorder="1"/>
    <xf numFmtId="0" fontId="4" fillId="0" borderId="24" xfId="2" applyBorder="1"/>
    <xf numFmtId="0" fontId="4" fillId="5" borderId="21" xfId="2" applyFill="1" applyBorder="1"/>
    <xf numFmtId="0" fontId="4" fillId="0" borderId="15" xfId="2" applyBorder="1"/>
    <xf numFmtId="0" fontId="4" fillId="0" borderId="19" xfId="2" applyBorder="1"/>
    <xf numFmtId="0" fontId="4" fillId="5" borderId="23" xfId="2" applyFill="1" applyBorder="1"/>
    <xf numFmtId="0" fontId="4" fillId="0" borderId="25" xfId="2" applyBorder="1"/>
    <xf numFmtId="0" fontId="0" fillId="0" borderId="24" xfId="0" applyBorder="1"/>
    <xf numFmtId="0" fontId="4" fillId="18" borderId="25" xfId="2" applyFill="1" applyBorder="1"/>
    <xf numFmtId="44" fontId="0" fillId="28" borderId="18" xfId="1" applyFont="1" applyFill="1" applyBorder="1"/>
    <xf numFmtId="49" fontId="0" fillId="0" borderId="0" xfId="0" applyNumberFormat="1"/>
    <xf numFmtId="0" fontId="0" fillId="65" borderId="23" xfId="0" applyFill="1" applyBorder="1"/>
    <xf numFmtId="0" fontId="0" fillId="28" borderId="2" xfId="0" applyFill="1" applyBorder="1"/>
    <xf numFmtId="0" fontId="0" fillId="17" borderId="2" xfId="0" applyFill="1" applyBorder="1"/>
    <xf numFmtId="0" fontId="0" fillId="29" borderId="2" xfId="0" applyFill="1" applyBorder="1"/>
    <xf numFmtId="0" fontId="0" fillId="66" borderId="2" xfId="0" applyFill="1" applyBorder="1"/>
    <xf numFmtId="0" fontId="0" fillId="0" borderId="1" xfId="0" applyBorder="1" applyAlignment="1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5" borderId="41" xfId="0" applyFill="1" applyBorder="1" applyAlignment="1">
      <alignment vertical="top" wrapText="1"/>
    </xf>
    <xf numFmtId="0" fontId="0" fillId="25" borderId="47" xfId="0" applyFill="1" applyBorder="1" applyAlignment="1">
      <alignment vertical="top" wrapText="1"/>
    </xf>
    <xf numFmtId="14" fontId="3" fillId="27" borderId="34" xfId="0" applyNumberFormat="1" applyFont="1" applyFill="1" applyBorder="1" applyAlignment="1">
      <alignment horizontal="center" vertical="top" wrapText="1"/>
    </xf>
    <xf numFmtId="0" fontId="3" fillId="27" borderId="34" xfId="0" applyFont="1" applyFill="1" applyBorder="1" applyAlignment="1">
      <alignment horizontal="center" vertical="top" wrapText="1"/>
    </xf>
    <xf numFmtId="0" fontId="3" fillId="27" borderId="49" xfId="0" applyFont="1" applyFill="1" applyBorder="1" applyAlignment="1">
      <alignment horizontal="center" vertical="top" wrapText="1"/>
    </xf>
    <xf numFmtId="0" fontId="3" fillId="25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4" fontId="0" fillId="27" borderId="42" xfId="0" applyNumberFormat="1" applyFill="1" applyBorder="1" applyAlignment="1">
      <alignment horizontal="center" vertical="top" wrapText="1"/>
    </xf>
    <xf numFmtId="0" fontId="0" fillId="25" borderId="10" xfId="0" applyFill="1" applyBorder="1" applyAlignment="1">
      <alignment vertical="top" wrapText="1"/>
    </xf>
    <xf numFmtId="0" fontId="0" fillId="0" borderId="42" xfId="0" applyFill="1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2" xfId="0" applyBorder="1" applyAlignment="1">
      <alignment vertical="top" wrapText="1"/>
    </xf>
    <xf numFmtId="14" fontId="3" fillId="27" borderId="39" xfId="0" applyNumberFormat="1" applyFont="1" applyFill="1" applyBorder="1" applyAlignment="1">
      <alignment horizontal="center" vertical="top" wrapText="1"/>
    </xf>
    <xf numFmtId="0" fontId="3" fillId="27" borderId="39" xfId="0" applyFont="1" applyFill="1" applyBorder="1" applyAlignment="1">
      <alignment horizontal="center" vertical="top" wrapText="1"/>
    </xf>
    <xf numFmtId="0" fontId="3" fillId="27" borderId="58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14" fontId="0" fillId="27" borderId="1" xfId="0" applyNumberFormat="1" applyFill="1" applyBorder="1" applyAlignment="1">
      <alignment horizontal="center" vertical="top" wrapText="1"/>
    </xf>
    <xf numFmtId="0" fontId="0" fillId="25" borderId="34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18" borderId="0" xfId="0" applyFill="1" applyBorder="1" applyAlignment="1">
      <alignment vertical="top" wrapText="1"/>
    </xf>
    <xf numFmtId="0" fontId="3" fillId="25" borderId="24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center" vertical="top" wrapText="1"/>
    </xf>
    <xf numFmtId="0" fontId="0" fillId="18" borderId="1" xfId="0" applyFill="1" applyBorder="1" applyAlignment="1">
      <alignment vertical="top" wrapText="1"/>
    </xf>
    <xf numFmtId="0" fontId="0" fillId="25" borderId="1" xfId="0" applyFill="1" applyBorder="1" applyAlignment="1">
      <alignment vertical="top" wrapText="1"/>
    </xf>
    <xf numFmtId="0" fontId="59" fillId="30" borderId="15" xfId="0" applyFont="1" applyFill="1" applyBorder="1"/>
    <xf numFmtId="0" fontId="0" fillId="30" borderId="10" xfId="0" applyFill="1" applyBorder="1"/>
    <xf numFmtId="44" fontId="0" fillId="30" borderId="0" xfId="1" applyFont="1" applyFill="1"/>
    <xf numFmtId="0" fontId="0" fillId="30" borderId="0" xfId="0" applyFill="1"/>
    <xf numFmtId="0" fontId="59" fillId="18" borderId="1" xfId="0" applyFont="1" applyFill="1" applyBorder="1" applyAlignment="1">
      <alignment horizontal="center"/>
    </xf>
    <xf numFmtId="0" fontId="4" fillId="18" borderId="18" xfId="2" applyFill="1" applyBorder="1"/>
    <xf numFmtId="0" fontId="4" fillId="18" borderId="20" xfId="2" applyFill="1" applyBorder="1"/>
    <xf numFmtId="0" fontId="4" fillId="0" borderId="23" xfId="2" applyFill="1" applyBorder="1"/>
    <xf numFmtId="0" fontId="4" fillId="0" borderId="2" xfId="2" applyBorder="1"/>
    <xf numFmtId="0" fontId="70" fillId="0" borderId="2" xfId="0" applyFont="1" applyBorder="1"/>
    <xf numFmtId="0" fontId="4" fillId="0" borderId="18" xfId="2" applyFill="1" applyBorder="1"/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12" borderId="24" xfId="0" applyFill="1" applyBorder="1"/>
    <xf numFmtId="0" fontId="1" fillId="21" borderId="58" xfId="1" applyNumberFormat="1" applyFont="1" applyFill="1" applyBorder="1"/>
    <xf numFmtId="0" fontId="1" fillId="21" borderId="56" xfId="0" applyFont="1" applyFill="1" applyBorder="1"/>
    <xf numFmtId="9" fontId="0" fillId="0" borderId="45" xfId="3" applyFont="1" applyFill="1" applyBorder="1"/>
    <xf numFmtId="9" fontId="1" fillId="22" borderId="58" xfId="3" applyFont="1" applyFill="1" applyBorder="1"/>
    <xf numFmtId="9" fontId="1" fillId="22" borderId="56" xfId="3" applyFont="1" applyFill="1" applyBorder="1"/>
    <xf numFmtId="8" fontId="0" fillId="14" borderId="7" xfId="1" applyNumberFormat="1" applyFont="1" applyFill="1" applyBorder="1"/>
    <xf numFmtId="8" fontId="0" fillId="14" borderId="4" xfId="1" applyNumberFormat="1" applyFont="1" applyFill="1" applyBorder="1"/>
    <xf numFmtId="0" fontId="1" fillId="23" borderId="14" xfId="1" applyNumberFormat="1" applyFont="1" applyFill="1" applyBorder="1"/>
    <xf numFmtId="8" fontId="1" fillId="23" borderId="12" xfId="1" applyNumberFormat="1" applyFont="1" applyFill="1" applyBorder="1"/>
    <xf numFmtId="8" fontId="1" fillId="5" borderId="12" xfId="1" applyNumberFormat="1" applyFont="1" applyFill="1" applyBorder="1"/>
    <xf numFmtId="0" fontId="0" fillId="0" borderId="0" xfId="0"/>
    <xf numFmtId="0" fontId="0" fillId="7" borderId="17" xfId="0" applyFill="1" applyBorder="1"/>
    <xf numFmtId="0" fontId="0" fillId="10" borderId="22" xfId="0" applyFill="1" applyBorder="1"/>
    <xf numFmtId="0" fontId="0" fillId="11" borderId="17" xfId="0" applyFill="1" applyBorder="1"/>
    <xf numFmtId="0" fontId="1" fillId="9" borderId="18" xfId="1" applyNumberFormat="1" applyFont="1" applyFill="1" applyBorder="1"/>
    <xf numFmtId="0" fontId="0" fillId="12" borderId="22" xfId="0" applyFill="1" applyBorder="1"/>
    <xf numFmtId="0" fontId="0" fillId="13" borderId="17" xfId="0" applyFill="1" applyBorder="1"/>
    <xf numFmtId="0" fontId="1" fillId="3" borderId="18" xfId="1" applyNumberFormat="1" applyFont="1" applyFill="1" applyBorder="1"/>
    <xf numFmtId="8" fontId="1" fillId="3" borderId="18" xfId="1" applyNumberFormat="1" applyFont="1" applyFill="1" applyBorder="1"/>
    <xf numFmtId="0" fontId="1" fillId="13" borderId="17" xfId="0" applyFont="1" applyFill="1" applyBorder="1"/>
    <xf numFmtId="0" fontId="1" fillId="11" borderId="17" xfId="0" applyFont="1" applyFill="1" applyBorder="1"/>
    <xf numFmtId="0" fontId="1" fillId="7" borderId="17" xfId="0" applyFont="1" applyFill="1" applyBorder="1"/>
    <xf numFmtId="0" fontId="1" fillId="4" borderId="18" xfId="1" applyNumberFormat="1" applyFont="1" applyFill="1" applyBorder="1"/>
    <xf numFmtId="44" fontId="1" fillId="4" borderId="18" xfId="1" applyNumberFormat="1" applyFont="1" applyFill="1" applyBorder="1"/>
    <xf numFmtId="0" fontId="1" fillId="5" borderId="12" xfId="1" applyNumberFormat="1" applyFont="1" applyFill="1" applyBorder="1"/>
    <xf numFmtId="44" fontId="1" fillId="3" borderId="18" xfId="1" applyNumberFormat="1" applyFont="1" applyFill="1" applyBorder="1"/>
    <xf numFmtId="44" fontId="1" fillId="9" borderId="18" xfId="1" applyNumberFormat="1" applyFont="1" applyFill="1" applyBorder="1"/>
    <xf numFmtId="2" fontId="2" fillId="4" borderId="18" xfId="1" applyNumberFormat="1" applyFont="1" applyFill="1" applyBorder="1"/>
    <xf numFmtId="10" fontId="2" fillId="4" borderId="18" xfId="1" applyNumberFormat="1" applyFont="1" applyFill="1" applyBorder="1"/>
    <xf numFmtId="44" fontId="7" fillId="4" borderId="18" xfId="2" applyNumberFormat="1" applyFont="1" applyFill="1" applyBorder="1"/>
    <xf numFmtId="9" fontId="2" fillId="4" borderId="18" xfId="1" applyNumberFormat="1" applyFont="1" applyFill="1" applyBorder="1"/>
    <xf numFmtId="2" fontId="1" fillId="9" borderId="18" xfId="1" applyNumberFormat="1" applyFont="1" applyFill="1" applyBorder="1"/>
    <xf numFmtId="10" fontId="1" fillId="3" borderId="20" xfId="1" applyNumberFormat="1" applyFont="1" applyFill="1" applyBorder="1"/>
    <xf numFmtId="9" fontId="1" fillId="3" borderId="18" xfId="1" applyNumberFormat="1" applyFont="1" applyFill="1" applyBorder="1"/>
    <xf numFmtId="2" fontId="1" fillId="4" borderId="18" xfId="1" applyNumberFormat="1" applyFont="1" applyFill="1" applyBorder="1"/>
    <xf numFmtId="9" fontId="1" fillId="9" borderId="18" xfId="1" applyNumberFormat="1" applyFont="1" applyFill="1" applyBorder="1"/>
    <xf numFmtId="0" fontId="1" fillId="6" borderId="19" xfId="0" applyFont="1" applyFill="1" applyBorder="1" applyAlignment="1">
      <alignment horizontal="center"/>
    </xf>
    <xf numFmtId="0" fontId="3" fillId="15" borderId="20" xfId="0" applyFont="1" applyFill="1" applyBorder="1" applyAlignment="1">
      <alignment horizontal="center"/>
    </xf>
    <xf numFmtId="0" fontId="1" fillId="21" borderId="42" xfId="0" applyFont="1" applyFill="1" applyBorder="1" applyAlignment="1">
      <alignment horizontal="center"/>
    </xf>
    <xf numFmtId="0" fontId="0" fillId="30" borderId="18" xfId="0" applyFill="1" applyBorder="1"/>
    <xf numFmtId="0" fontId="4" fillId="0" borderId="0" xfId="2"/>
    <xf numFmtId="49" fontId="59" fillId="14" borderId="53" xfId="0" applyNumberFormat="1" applyFont="1" applyFill="1" applyBorder="1"/>
    <xf numFmtId="0" fontId="60" fillId="5" borderId="5" xfId="0" applyFont="1" applyFill="1" applyBorder="1" applyAlignment="1">
      <alignment horizontal="left"/>
    </xf>
    <xf numFmtId="44" fontId="0" fillId="27" borderId="11" xfId="1" applyFont="1" applyFill="1" applyBorder="1" applyAlignment="1">
      <alignment horizontal="left"/>
    </xf>
    <xf numFmtId="14" fontId="0" fillId="18" borderId="37" xfId="1" applyNumberFormat="1" applyFont="1" applyFill="1" applyBorder="1" applyAlignment="1">
      <alignment horizontal="left"/>
    </xf>
    <xf numFmtId="44" fontId="0" fillId="18" borderId="41" xfId="1" applyFont="1" applyFill="1" applyBorder="1" applyAlignment="1">
      <alignment horizontal="left"/>
    </xf>
    <xf numFmtId="14" fontId="0" fillId="0" borderId="2" xfId="0" applyNumberFormat="1" applyBorder="1"/>
    <xf numFmtId="0" fontId="0" fillId="76" borderId="2" xfId="0" applyFill="1" applyBorder="1"/>
    <xf numFmtId="0" fontId="0" fillId="31" borderId="2" xfId="0" applyFill="1" applyBorder="1"/>
    <xf numFmtId="0" fontId="0" fillId="65" borderId="2" xfId="0" applyFill="1" applyBorder="1"/>
    <xf numFmtId="0" fontId="1" fillId="0" borderId="0" xfId="0" applyFont="1" applyAlignment="1">
      <alignment horizontal="center" vertical="center"/>
    </xf>
    <xf numFmtId="44" fontId="0" fillId="27" borderId="28" xfId="1" applyFont="1" applyFill="1" applyBorder="1" applyAlignment="1">
      <alignment horizontal="left"/>
    </xf>
    <xf numFmtId="44" fontId="0" fillId="18" borderId="48" xfId="1" applyFont="1" applyFill="1" applyBorder="1" applyAlignment="1">
      <alignment horizontal="left"/>
    </xf>
    <xf numFmtId="14" fontId="0" fillId="18" borderId="71" xfId="1" applyNumberFormat="1" applyFont="1" applyFill="1" applyBorder="1" applyAlignment="1">
      <alignment horizontal="left"/>
    </xf>
    <xf numFmtId="14" fontId="0" fillId="0" borderId="24" xfId="0" applyNumberFormat="1" applyBorder="1"/>
    <xf numFmtId="0" fontId="71" fillId="30" borderId="72" xfId="0" applyFont="1" applyFill="1" applyBorder="1" applyAlignment="1">
      <alignment horizontal="center" wrapText="1"/>
    </xf>
    <xf numFmtId="0" fontId="73" fillId="30" borderId="72" xfId="0" applyFont="1" applyFill="1" applyBorder="1" applyAlignment="1">
      <alignment horizontal="center"/>
    </xf>
    <xf numFmtId="0" fontId="72" fillId="30" borderId="72" xfId="0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top"/>
    </xf>
    <xf numFmtId="0" fontId="12" fillId="5" borderId="1" xfId="0" applyNumberFormat="1" applyFont="1" applyFill="1" applyBorder="1" applyAlignment="1">
      <alignment horizontal="center"/>
    </xf>
    <xf numFmtId="169" fontId="12" fillId="5" borderId="1" xfId="2" applyNumberFormat="1" applyFont="1" applyFill="1" applyBorder="1" applyAlignment="1">
      <alignment horizontal="center"/>
    </xf>
    <xf numFmtId="169" fontId="12" fillId="5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11" fillId="19" borderId="28" xfId="0" applyFont="1" applyFill="1" applyBorder="1"/>
    <xf numFmtId="0" fontId="11" fillId="19" borderId="29" xfId="0" applyFont="1" applyFill="1" applyBorder="1"/>
    <xf numFmtId="0" fontId="11" fillId="19" borderId="11" xfId="0" applyFont="1" applyFill="1" applyBorder="1"/>
    <xf numFmtId="0" fontId="11" fillId="19" borderId="12" xfId="0" applyFont="1" applyFill="1" applyBorder="1"/>
    <xf numFmtId="0" fontId="12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30" borderId="72" xfId="0" applyFont="1" applyFill="1" applyBorder="1" applyAlignment="1">
      <alignment horizontal="center" textRotation="180"/>
    </xf>
    <xf numFmtId="0" fontId="38" fillId="30" borderId="7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44" fontId="0" fillId="18" borderId="34" xfId="1" applyFont="1" applyFill="1" applyBorder="1" applyAlignment="1">
      <alignment horizontal="center"/>
    </xf>
    <xf numFmtId="44" fontId="0" fillId="75" borderId="1" xfId="1" applyFont="1" applyFill="1" applyBorder="1" applyAlignment="1">
      <alignment horizontal="center"/>
    </xf>
    <xf numFmtId="44" fontId="0" fillId="18" borderId="1" xfId="1" applyFont="1" applyFill="1" applyBorder="1" applyAlignment="1">
      <alignment horizontal="center"/>
    </xf>
    <xf numFmtId="44" fontId="0" fillId="14" borderId="1" xfId="1" applyFont="1" applyFill="1" applyBorder="1" applyAlignment="1">
      <alignment horizontal="center"/>
    </xf>
    <xf numFmtId="44" fontId="0" fillId="9" borderId="1" xfId="1" applyFont="1" applyFill="1" applyBorder="1" applyAlignment="1">
      <alignment horizontal="center"/>
    </xf>
    <xf numFmtId="44" fontId="0" fillId="75" borderId="6" xfId="1" applyFont="1" applyFill="1" applyBorder="1" applyAlignment="1">
      <alignment horizontal="center"/>
    </xf>
    <xf numFmtId="44" fontId="0" fillId="18" borderId="71" xfId="1" applyFont="1" applyFill="1" applyBorder="1" applyAlignment="1">
      <alignment horizontal="center"/>
    </xf>
    <xf numFmtId="44" fontId="0" fillId="18" borderId="50" xfId="1" applyFont="1" applyFill="1" applyBorder="1" applyAlignment="1">
      <alignment horizontal="center"/>
    </xf>
    <xf numFmtId="44" fontId="0" fillId="8" borderId="1" xfId="1" applyFont="1" applyFill="1" applyBorder="1" applyAlignment="1">
      <alignment horizontal="center"/>
    </xf>
    <xf numFmtId="44" fontId="0" fillId="8" borderId="1" xfId="1" applyFont="1" applyFill="1" applyBorder="1" applyAlignment="1">
      <alignment horizontal="center" wrapText="1"/>
    </xf>
    <xf numFmtId="44" fontId="0" fillId="20" borderId="50" xfId="1" applyFont="1" applyFill="1" applyBorder="1" applyAlignment="1">
      <alignment horizontal="center" wrapText="1"/>
    </xf>
    <xf numFmtId="44" fontId="0" fillId="18" borderId="6" xfId="1" applyFont="1" applyFill="1" applyBorder="1" applyAlignment="1">
      <alignment horizontal="center"/>
    </xf>
    <xf numFmtId="44" fontId="0" fillId="18" borderId="57" xfId="1" applyFont="1" applyFill="1" applyBorder="1" applyAlignment="1">
      <alignment horizontal="center"/>
    </xf>
    <xf numFmtId="0" fontId="58" fillId="30" borderId="73" xfId="0" applyFont="1" applyFill="1" applyBorder="1" applyAlignment="1">
      <alignment horizontal="center"/>
    </xf>
    <xf numFmtId="49" fontId="59" fillId="65" borderId="2" xfId="0" applyNumberFormat="1" applyFont="1" applyFill="1" applyBorder="1"/>
    <xf numFmtId="0" fontId="59" fillId="18" borderId="2" xfId="0" applyFont="1" applyFill="1" applyBorder="1" applyAlignment="1">
      <alignment horizontal="center"/>
    </xf>
    <xf numFmtId="0" fontId="27" fillId="30" borderId="73" xfId="0" applyFont="1" applyFill="1" applyBorder="1" applyAlignment="1">
      <alignment horizontal="center"/>
    </xf>
    <xf numFmtId="0" fontId="59" fillId="76" borderId="2" xfId="0" applyFont="1" applyFill="1" applyBorder="1" applyAlignment="1">
      <alignment horizontal="center"/>
    </xf>
    <xf numFmtId="0" fontId="16" fillId="18" borderId="2" xfId="0" applyFont="1" applyFill="1" applyBorder="1" applyAlignment="1">
      <alignment horizontal="center"/>
    </xf>
    <xf numFmtId="0" fontId="59" fillId="31" borderId="2" xfId="0" applyFont="1" applyFill="1" applyBorder="1"/>
    <xf numFmtId="0" fontId="59" fillId="31" borderId="2" xfId="0" applyFont="1" applyFill="1" applyBorder="1" applyAlignment="1">
      <alignment horizontal="center"/>
    </xf>
    <xf numFmtId="49" fontId="59" fillId="18" borderId="2" xfId="0" applyNumberFormat="1" applyFont="1" applyFill="1" applyBorder="1"/>
    <xf numFmtId="0" fontId="59" fillId="17" borderId="2" xfId="0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0" fillId="63" borderId="1" xfId="0" applyFill="1" applyBorder="1" applyAlignment="1">
      <alignment horizontal="center"/>
    </xf>
    <xf numFmtId="0" fontId="4" fillId="0" borderId="20" xfId="2" applyFill="1" applyBorder="1"/>
    <xf numFmtId="0" fontId="0" fillId="5" borderId="25" xfId="0" applyFill="1" applyBorder="1"/>
    <xf numFmtId="0" fontId="0" fillId="5" borderId="23" xfId="0" applyFill="1" applyBorder="1"/>
    <xf numFmtId="0" fontId="58" fillId="30" borderId="0" xfId="0" applyFont="1" applyFill="1" applyAlignment="1">
      <alignment horizontal="center" vertical="center"/>
    </xf>
    <xf numFmtId="0" fontId="60" fillId="5" borderId="1" xfId="0" applyFont="1" applyFill="1" applyBorder="1" applyAlignment="1">
      <alignment horizontal="center" vertical="center"/>
    </xf>
    <xf numFmtId="0" fontId="59" fillId="30" borderId="15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 textRotation="180" wrapText="1"/>
    </xf>
    <xf numFmtId="49" fontId="0" fillId="5" borderId="1" xfId="0" applyNumberFormat="1" applyFont="1" applyFill="1" applyBorder="1" applyAlignment="1">
      <alignment horizontal="center" vertical="top"/>
    </xf>
    <xf numFmtId="49" fontId="3" fillId="5" borderId="69" xfId="0" applyNumberFormat="1" applyFont="1" applyFill="1" applyBorder="1" applyAlignment="1">
      <alignment horizontal="center" vertical="center" textRotation="180" wrapText="1"/>
    </xf>
    <xf numFmtId="49" fontId="3" fillId="5" borderId="69" xfId="0" applyNumberFormat="1" applyFont="1" applyFill="1" applyBorder="1" applyAlignment="1">
      <alignment horizontal="center" vertical="center" textRotation="180"/>
    </xf>
    <xf numFmtId="0" fontId="3" fillId="63" borderId="69" xfId="0" applyFont="1" applyFill="1" applyBorder="1" applyAlignment="1">
      <alignment horizontal="center" vertical="center" textRotation="180"/>
    </xf>
    <xf numFmtId="0" fontId="3" fillId="5" borderId="69" xfId="0" applyFont="1" applyFill="1" applyBorder="1" applyAlignment="1">
      <alignment horizontal="center" vertical="center" textRotation="180"/>
    </xf>
    <xf numFmtId="0" fontId="3" fillId="3" borderId="31" xfId="0" applyFont="1" applyFill="1" applyBorder="1" applyAlignment="1">
      <alignment horizontal="center" vertical="center" textRotation="180"/>
    </xf>
    <xf numFmtId="0" fontId="8" fillId="5" borderId="1" xfId="0" applyFont="1" applyFill="1" applyBorder="1" applyAlignment="1">
      <alignment horizontal="center" vertical="center" textRotation="180"/>
    </xf>
    <xf numFmtId="0" fontId="3" fillId="3" borderId="69" xfId="0" applyFont="1" applyFill="1" applyBorder="1" applyAlignment="1">
      <alignment horizontal="center" vertical="center" textRotation="180"/>
    </xf>
    <xf numFmtId="0" fontId="1" fillId="3" borderId="69" xfId="0" applyFont="1" applyFill="1" applyBorder="1" applyAlignment="1">
      <alignment horizontal="center" vertical="center" textRotation="180"/>
    </xf>
    <xf numFmtId="167" fontId="3" fillId="3" borderId="69" xfId="0" applyNumberFormat="1" applyFont="1" applyFill="1" applyBorder="1" applyAlignment="1">
      <alignment horizontal="center" vertical="center" textRotation="180"/>
    </xf>
    <xf numFmtId="167" fontId="63" fillId="3" borderId="74" xfId="0" applyNumberFormat="1" applyFont="1" applyFill="1" applyBorder="1" applyAlignment="1">
      <alignment horizontal="center" vertical="center" textRotation="180"/>
    </xf>
    <xf numFmtId="167" fontId="3" fillId="5" borderId="69" xfId="0" applyNumberFormat="1" applyFont="1" applyFill="1" applyBorder="1" applyAlignment="1">
      <alignment horizontal="center" vertical="center" textRotation="180"/>
    </xf>
    <xf numFmtId="167" fontId="19" fillId="3" borderId="69" xfId="0" applyNumberFormat="1" applyFont="1" applyFill="1" applyBorder="1" applyAlignment="1">
      <alignment horizontal="center" vertical="center" textRotation="180"/>
    </xf>
    <xf numFmtId="0" fontId="3" fillId="29" borderId="69" xfId="0" applyFont="1" applyFill="1" applyBorder="1" applyAlignment="1">
      <alignment horizontal="center" vertical="center" textRotation="180"/>
    </xf>
    <xf numFmtId="0" fontId="0" fillId="18" borderId="4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3" fillId="63" borderId="69" xfId="0" applyFont="1" applyFill="1" applyBorder="1" applyAlignment="1">
      <alignment horizontal="center" vertical="center" textRotation="180" wrapText="1"/>
    </xf>
    <xf numFmtId="0" fontId="12" fillId="63" borderId="34" xfId="2" applyFont="1" applyFill="1" applyBorder="1"/>
    <xf numFmtId="0" fontId="1" fillId="5" borderId="75" xfId="0" applyFont="1" applyFill="1" applyBorder="1" applyAlignment="1">
      <alignment horizontal="center" vertical="center" wrapText="1"/>
    </xf>
    <xf numFmtId="0" fontId="4" fillId="5" borderId="75" xfId="2" applyFill="1" applyBorder="1" applyAlignment="1">
      <alignment horizontal="center" vertical="center" wrapText="1"/>
    </xf>
    <xf numFmtId="0" fontId="7" fillId="5" borderId="75" xfId="0" applyFont="1" applyFill="1" applyBorder="1" applyAlignment="1">
      <alignment horizontal="center" wrapText="1"/>
    </xf>
    <xf numFmtId="0" fontId="7" fillId="63" borderId="75" xfId="0" applyFont="1" applyFill="1" applyBorder="1" applyAlignment="1">
      <alignment horizontal="center" wrapText="1"/>
    </xf>
    <xf numFmtId="0" fontId="3" fillId="18" borderId="75" xfId="0" applyFont="1" applyFill="1" applyBorder="1" applyAlignment="1">
      <alignment horizontal="center" vertical="center" textRotation="180"/>
    </xf>
    <xf numFmtId="0" fontId="3" fillId="5" borderId="75" xfId="0" applyFont="1" applyFill="1" applyBorder="1" applyAlignment="1">
      <alignment horizontal="center" vertical="center" textRotation="180"/>
    </xf>
    <xf numFmtId="0" fontId="3" fillId="63" borderId="75" xfId="0" applyFont="1" applyFill="1" applyBorder="1" applyAlignment="1">
      <alignment horizontal="center" vertical="center" textRotation="180"/>
    </xf>
    <xf numFmtId="166" fontId="3" fillId="18" borderId="75" xfId="0" applyNumberFormat="1" applyFont="1" applyFill="1" applyBorder="1" applyAlignment="1">
      <alignment horizontal="center" vertical="center" textRotation="180" wrapText="1"/>
    </xf>
    <xf numFmtId="44" fontId="3" fillId="18" borderId="75" xfId="1" applyFont="1" applyFill="1" applyBorder="1" applyAlignment="1">
      <alignment horizontal="center" vertical="center"/>
    </xf>
    <xf numFmtId="0" fontId="23" fillId="5" borderId="75" xfId="0" applyFont="1" applyFill="1" applyBorder="1" applyAlignment="1">
      <alignment horizontal="center" vertical="center"/>
    </xf>
    <xf numFmtId="0" fontId="0" fillId="0" borderId="76" xfId="0" applyBorder="1"/>
    <xf numFmtId="0" fontId="0" fillId="0" borderId="76" xfId="0" applyFill="1" applyBorder="1"/>
    <xf numFmtId="0" fontId="0" fillId="0" borderId="1" xfId="0" applyBorder="1" applyAlignment="1">
      <alignment horizontal="center"/>
    </xf>
    <xf numFmtId="0" fontId="3" fillId="5" borderId="75" xfId="0" applyFont="1" applyFill="1" applyBorder="1" applyAlignment="1">
      <alignment horizontal="center" vertical="center" textRotation="180" wrapText="1"/>
    </xf>
    <xf numFmtId="0" fontId="1" fillId="0" borderId="77" xfId="0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7" fillId="18" borderId="1" xfId="0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18" borderId="34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18" borderId="3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2" fillId="63" borderId="34" xfId="2" applyFont="1" applyFill="1" applyBorder="1" applyAlignment="1">
      <alignment horizontal="center"/>
    </xf>
    <xf numFmtId="0" fontId="12" fillId="63" borderId="34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top" textRotation="180"/>
    </xf>
    <xf numFmtId="0" fontId="7" fillId="5" borderId="6" xfId="0" applyFont="1" applyFill="1" applyBorder="1" applyAlignment="1">
      <alignment horizontal="center" vertical="center"/>
    </xf>
    <xf numFmtId="0" fontId="7" fillId="63" borderId="6" xfId="0" applyFont="1" applyFill="1" applyBorder="1" applyAlignment="1">
      <alignment horizontal="center" vertical="top" textRotation="180"/>
    </xf>
    <xf numFmtId="0" fontId="7" fillId="0" borderId="6" xfId="2" applyFont="1" applyBorder="1" applyAlignment="1">
      <alignment horizontal="center" vertical="center" textRotation="180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1" fillId="0" borderId="6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textRotation="180"/>
    </xf>
    <xf numFmtId="0" fontId="0" fillId="18" borderId="44" xfId="0" applyFill="1" applyBorder="1" applyAlignment="1">
      <alignment vertical="top"/>
    </xf>
    <xf numFmtId="0" fontId="1" fillId="18" borderId="44" xfId="0" applyFont="1" applyFill="1" applyBorder="1" applyAlignment="1">
      <alignment vertical="top"/>
    </xf>
    <xf numFmtId="0" fontId="0" fillId="18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center" vertical="top"/>
    </xf>
    <xf numFmtId="0" fontId="0" fillId="5" borderId="34" xfId="0" applyFont="1" applyFill="1" applyBorder="1" applyAlignment="1">
      <alignment horizontal="center" vertical="top"/>
    </xf>
    <xf numFmtId="0" fontId="0" fillId="63" borderId="1" xfId="0" applyFont="1" applyFill="1" applyBorder="1" applyAlignment="1">
      <alignment horizontal="center" vertical="top"/>
    </xf>
    <xf numFmtId="49" fontId="0" fillId="5" borderId="34" xfId="0" applyNumberFormat="1" applyFont="1" applyFill="1" applyBorder="1" applyAlignment="1">
      <alignment horizontal="center" vertical="top"/>
    </xf>
    <xf numFmtId="44" fontId="0" fillId="3" borderId="1" xfId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7" fontId="0" fillId="3" borderId="1" xfId="0" applyNumberFormat="1" applyFont="1" applyFill="1" applyBorder="1" applyAlignment="1">
      <alignment horizontal="center" vertical="top"/>
    </xf>
    <xf numFmtId="0" fontId="0" fillId="63" borderId="0" xfId="0" applyFill="1" applyAlignment="1">
      <alignment horizontal="center"/>
    </xf>
    <xf numFmtId="0" fontId="0" fillId="18" borderId="1" xfId="0" applyFont="1" applyFill="1" applyBorder="1" applyAlignment="1">
      <alignment horizontal="center" vertical="top"/>
    </xf>
    <xf numFmtId="169" fontId="0" fillId="18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1" fillId="63" borderId="55" xfId="0" applyFont="1" applyFill="1" applyBorder="1" applyAlignment="1">
      <alignment horizontal="center" vertical="center"/>
    </xf>
    <xf numFmtId="0" fontId="0" fillId="63" borderId="48" xfId="0" applyFont="1" applyFill="1" applyBorder="1" applyAlignment="1">
      <alignment horizontal="center"/>
    </xf>
    <xf numFmtId="0" fontId="0" fillId="63" borderId="41" xfId="0" applyFont="1" applyFill="1" applyBorder="1" applyAlignment="1">
      <alignment horizontal="center"/>
    </xf>
    <xf numFmtId="0" fontId="1" fillId="63" borderId="80" xfId="0" applyFont="1" applyFill="1" applyBorder="1" applyAlignment="1">
      <alignment horizontal="center" vertical="center"/>
    </xf>
    <xf numFmtId="0" fontId="1" fillId="5" borderId="81" xfId="0" applyFont="1" applyFill="1" applyBorder="1" applyAlignment="1">
      <alignment horizontal="center" vertical="center" wrapText="1"/>
    </xf>
    <xf numFmtId="0" fontId="1" fillId="5" borderId="44" xfId="0" applyFont="1" applyFill="1" applyBorder="1"/>
    <xf numFmtId="0" fontId="1" fillId="5" borderId="70" xfId="0" applyFont="1" applyFill="1" applyBorder="1"/>
    <xf numFmtId="0" fontId="0" fillId="0" borderId="44" xfId="0" applyFont="1" applyBorder="1" applyAlignment="1"/>
    <xf numFmtId="0" fontId="0" fillId="0" borderId="34" xfId="0" applyBorder="1" applyAlignment="1"/>
    <xf numFmtId="0" fontId="3" fillId="29" borderId="25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8" borderId="2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6" fillId="0" borderId="0" xfId="0" applyFont="1"/>
    <xf numFmtId="169" fontId="0" fillId="0" borderId="1" xfId="0" applyNumberFormat="1" applyBorder="1" applyAlignment="1">
      <alignment horizontal="center" vertical="center"/>
    </xf>
    <xf numFmtId="0" fontId="0" fillId="63" borderId="41" xfId="0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6" fillId="63" borderId="1" xfId="0" applyFont="1" applyFill="1" applyBorder="1" applyAlignment="1">
      <alignment horizontal="center"/>
    </xf>
    <xf numFmtId="0" fontId="0" fillId="63" borderId="0" xfId="0" applyFill="1" applyBorder="1" applyAlignment="1">
      <alignment horizontal="center"/>
    </xf>
    <xf numFmtId="0" fontId="3" fillId="18" borderId="34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1" fillId="18" borderId="0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/>
    </xf>
    <xf numFmtId="0" fontId="3" fillId="18" borderId="75" xfId="0" applyFont="1" applyFill="1" applyBorder="1" applyAlignment="1">
      <alignment vertical="top" textRotation="180" wrapText="1"/>
    </xf>
    <xf numFmtId="0" fontId="3" fillId="18" borderId="75" xfId="0" applyFont="1" applyFill="1" applyBorder="1" applyAlignment="1">
      <alignment vertical="top" textRotation="180"/>
    </xf>
    <xf numFmtId="0" fontId="7" fillId="5" borderId="75" xfId="0" applyFont="1" applyFill="1" applyBorder="1" applyAlignment="1">
      <alignment horizontal="center" vertical="top" textRotation="180" wrapText="1"/>
    </xf>
    <xf numFmtId="0" fontId="0" fillId="5" borderId="1" xfId="0" applyFill="1" applyBorder="1" applyAlignment="1">
      <alignment horizontal="center"/>
    </xf>
    <xf numFmtId="169" fontId="12" fillId="63" borderId="34" xfId="2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38" fillId="0" borderId="0" xfId="0" applyFont="1" applyFill="1" applyBorder="1"/>
    <xf numFmtId="0" fontId="4" fillId="69" borderId="0" xfId="2" applyFill="1"/>
    <xf numFmtId="0" fontId="12" fillId="0" borderId="1" xfId="0" applyFont="1" applyFill="1" applyBorder="1" applyAlignment="1"/>
    <xf numFmtId="168" fontId="2" fillId="18" borderId="79" xfId="4" applyNumberFormat="1" applyFont="1" applyFill="1" applyBorder="1" applyAlignment="1">
      <alignment horizontal="left"/>
    </xf>
    <xf numFmtId="168" fontId="2" fillId="18" borderId="48" xfId="4" applyNumberFormat="1" applyFont="1" applyFill="1" applyBorder="1" applyAlignment="1">
      <alignment horizontal="center"/>
    </xf>
    <xf numFmtId="168" fontId="2" fillId="18" borderId="34" xfId="4" applyNumberFormat="1" applyFont="1" applyFill="1" applyBorder="1" applyAlignment="1"/>
    <xf numFmtId="0" fontId="2" fillId="18" borderId="34" xfId="4" applyFont="1" applyFill="1" applyBorder="1" applyAlignment="1"/>
    <xf numFmtId="169" fontId="2" fillId="18" borderId="34" xfId="4" applyNumberFormat="1" applyFont="1" applyFill="1" applyBorder="1" applyAlignment="1">
      <alignment horizontal="center" vertical="center"/>
    </xf>
    <xf numFmtId="0" fontId="12" fillId="18" borderId="34" xfId="5" applyFont="1" applyFill="1" applyBorder="1" applyAlignment="1">
      <alignment horizontal="center"/>
    </xf>
    <xf numFmtId="0" fontId="2" fillId="18" borderId="34" xfId="0" applyFont="1" applyFill="1" applyBorder="1" applyAlignment="1"/>
    <xf numFmtId="0" fontId="2" fillId="18" borderId="34" xfId="0" applyFont="1" applyFill="1" applyBorder="1" applyAlignment="1">
      <alignment horizontal="left"/>
    </xf>
    <xf numFmtId="0" fontId="12" fillId="0" borderId="34" xfId="0" applyFont="1" applyFill="1" applyBorder="1" applyAlignment="1"/>
    <xf numFmtId="0" fontId="2" fillId="0" borderId="34" xfId="0" applyFont="1" applyBorder="1" applyAlignment="1"/>
    <xf numFmtId="168" fontId="2" fillId="18" borderId="44" xfId="4" applyNumberFormat="1" applyFont="1" applyFill="1" applyBorder="1" applyAlignment="1">
      <alignment horizontal="left"/>
    </xf>
    <xf numFmtId="168" fontId="2" fillId="18" borderId="41" xfId="4" applyNumberFormat="1" applyFont="1" applyFill="1" applyBorder="1" applyAlignment="1">
      <alignment horizontal="center"/>
    </xf>
    <xf numFmtId="168" fontId="2" fillId="18" borderId="1" xfId="4" applyNumberFormat="1" applyFont="1" applyFill="1" applyBorder="1" applyAlignment="1"/>
    <xf numFmtId="0" fontId="2" fillId="18" borderId="1" xfId="4" applyFont="1" applyFill="1" applyBorder="1" applyAlignment="1"/>
    <xf numFmtId="169" fontId="2" fillId="18" borderId="1" xfId="4" applyNumberFormat="1" applyFont="1" applyFill="1" applyBorder="1" applyAlignment="1">
      <alignment horizontal="center" vertical="center"/>
    </xf>
    <xf numFmtId="0" fontId="12" fillId="18" borderId="1" xfId="5" applyFont="1" applyFill="1" applyBorder="1" applyAlignment="1">
      <alignment horizontal="center"/>
    </xf>
    <xf numFmtId="0" fontId="2" fillId="18" borderId="1" xfId="0" applyFont="1" applyFill="1" applyBorder="1" applyAlignment="1"/>
    <xf numFmtId="0" fontId="2" fillId="18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2" fillId="18" borderId="1" xfId="0" applyFont="1" applyFill="1" applyBorder="1"/>
    <xf numFmtId="0" fontId="12" fillId="0" borderId="1" xfId="0" applyFont="1" applyFill="1" applyBorder="1"/>
    <xf numFmtId="0" fontId="2" fillId="18" borderId="1" xfId="5" applyFont="1" applyFill="1" applyBorder="1" applyAlignment="1"/>
    <xf numFmtId="0" fontId="12" fillId="68" borderId="1" xfId="5" applyFont="1" applyFill="1" applyBorder="1" applyAlignment="1">
      <alignment horizontal="center"/>
    </xf>
    <xf numFmtId="0" fontId="2" fillId="0" borderId="1" xfId="0" applyFont="1" applyFill="1" applyBorder="1" applyAlignment="1"/>
    <xf numFmtId="168" fontId="2" fillId="18" borderId="44" xfId="0" applyNumberFormat="1" applyFont="1" applyFill="1" applyBorder="1" applyAlignment="1">
      <alignment horizontal="left"/>
    </xf>
    <xf numFmtId="168" fontId="2" fillId="18" borderId="41" xfId="0" applyNumberFormat="1" applyFont="1" applyFill="1" applyBorder="1" applyAlignment="1">
      <alignment horizontal="center"/>
    </xf>
    <xf numFmtId="169" fontId="2" fillId="18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7" fillId="18" borderId="1" xfId="0" applyFont="1" applyFill="1" applyBorder="1"/>
    <xf numFmtId="168" fontId="77" fillId="18" borderId="44" xfId="6" applyNumberFormat="1" applyFont="1" applyFill="1" applyBorder="1" applyAlignment="1">
      <alignment horizontal="left"/>
    </xf>
    <xf numFmtId="168" fontId="12" fillId="18" borderId="44" xfId="4" applyNumberFormat="1" applyFont="1" applyFill="1" applyBorder="1" applyAlignment="1">
      <alignment horizontal="left"/>
    </xf>
    <xf numFmtId="0" fontId="2" fillId="18" borderId="44" xfId="4" applyFont="1" applyFill="1" applyBorder="1" applyAlignment="1"/>
    <xf numFmtId="168" fontId="2" fillId="0" borderId="41" xfId="4" applyNumberFormat="1" applyFont="1" applyFill="1" applyBorder="1" applyAlignment="1">
      <alignment horizontal="center"/>
    </xf>
    <xf numFmtId="0" fontId="12" fillId="0" borderId="1" xfId="5" applyFont="1" applyFill="1" applyBorder="1"/>
    <xf numFmtId="168" fontId="2" fillId="0" borderId="44" xfId="4" applyNumberFormat="1" applyFont="1" applyFill="1" applyBorder="1" applyAlignment="1">
      <alignment horizontal="left"/>
    </xf>
    <xf numFmtId="0" fontId="2" fillId="0" borderId="1" xfId="4" applyFont="1" applyFill="1" applyBorder="1" applyAlignment="1"/>
    <xf numFmtId="169" fontId="2" fillId="0" borderId="1" xfId="4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/>
    <xf numFmtId="168" fontId="12" fillId="18" borderId="41" xfId="8" applyNumberFormat="1" applyFont="1" applyFill="1" applyBorder="1" applyAlignment="1">
      <alignment horizontal="center"/>
    </xf>
    <xf numFmtId="0" fontId="12" fillId="18" borderId="1" xfId="8" applyNumberFormat="1" applyFont="1" applyFill="1" applyBorder="1" applyAlignment="1"/>
    <xf numFmtId="169" fontId="12" fillId="18" borderId="1" xfId="8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/>
    <xf numFmtId="0" fontId="12" fillId="18" borderId="1" xfId="0" applyFont="1" applyFill="1" applyBorder="1" applyAlignment="1">
      <alignment horizontal="left"/>
    </xf>
    <xf numFmtId="0" fontId="12" fillId="0" borderId="1" xfId="5" applyFont="1" applyFill="1" applyBorder="1" applyAlignment="1"/>
    <xf numFmtId="168" fontId="77" fillId="18" borderId="44" xfId="7" applyNumberFormat="1" applyFont="1" applyFill="1" applyBorder="1" applyAlignment="1">
      <alignment horizontal="left"/>
    </xf>
    <xf numFmtId="168" fontId="77" fillId="18" borderId="44" xfId="9" applyNumberFormat="1" applyFont="1" applyFill="1" applyBorder="1" applyAlignment="1">
      <alignment horizontal="left"/>
    </xf>
    <xf numFmtId="168" fontId="12" fillId="18" borderId="41" xfId="4" applyNumberFormat="1" applyFont="1" applyFill="1" applyBorder="1" applyAlignment="1">
      <alignment horizontal="center"/>
    </xf>
    <xf numFmtId="0" fontId="12" fillId="18" borderId="1" xfId="4" applyFont="1" applyFill="1" applyBorder="1" applyAlignment="1"/>
    <xf numFmtId="169" fontId="12" fillId="18" borderId="1" xfId="4" applyNumberFormat="1" applyFont="1" applyFill="1" applyBorder="1" applyAlignment="1">
      <alignment horizontal="center" vertical="center"/>
    </xf>
    <xf numFmtId="3" fontId="2" fillId="18" borderId="41" xfId="0" applyNumberFormat="1" applyFont="1" applyFill="1" applyBorder="1" applyAlignment="1">
      <alignment horizontal="center"/>
    </xf>
    <xf numFmtId="0" fontId="12" fillId="18" borderId="1" xfId="0" applyFont="1" applyFill="1" applyBorder="1"/>
    <xf numFmtId="169" fontId="78" fillId="0" borderId="1" xfId="4" applyNumberFormat="1" applyFont="1" applyFill="1" applyBorder="1" applyAlignment="1">
      <alignment horizontal="center" vertical="center"/>
    </xf>
    <xf numFmtId="168" fontId="77" fillId="18" borderId="44" xfId="8" applyNumberFormat="1" applyFont="1" applyFill="1" applyBorder="1" applyAlignment="1">
      <alignment horizontal="left"/>
    </xf>
    <xf numFmtId="3" fontId="77" fillId="18" borderId="41" xfId="8" applyNumberFormat="1" applyFont="1" applyFill="1" applyBorder="1" applyAlignment="1">
      <alignment horizontal="center"/>
    </xf>
    <xf numFmtId="2" fontId="2" fillId="18" borderId="1" xfId="0" applyNumberFormat="1" applyFont="1" applyFill="1" applyBorder="1" applyAlignment="1"/>
    <xf numFmtId="0" fontId="12" fillId="0" borderId="1" xfId="4" applyFont="1" applyFill="1" applyBorder="1"/>
    <xf numFmtId="168" fontId="76" fillId="18" borderId="44" xfId="10" applyNumberFormat="1" applyFont="1" applyFill="1" applyBorder="1" applyAlignment="1">
      <alignment horizontal="left"/>
    </xf>
    <xf numFmtId="0" fontId="76" fillId="64" borderId="41" xfId="10" applyNumberFormat="1" applyFont="1" applyFill="1" applyBorder="1" applyAlignment="1">
      <alignment horizontal="center"/>
    </xf>
    <xf numFmtId="0" fontId="76" fillId="64" borderId="1" xfId="10" applyNumberFormat="1" applyFont="1" applyFill="1" applyBorder="1" applyAlignment="1"/>
    <xf numFmtId="169" fontId="76" fillId="18" borderId="1" xfId="10" applyNumberFormat="1" applyFont="1" applyFill="1" applyBorder="1" applyAlignment="1">
      <alignment horizontal="center" vertical="center"/>
    </xf>
    <xf numFmtId="0" fontId="76" fillId="18" borderId="1" xfId="10" applyNumberFormat="1" applyFont="1" applyFill="1" applyBorder="1" applyAlignment="1"/>
    <xf numFmtId="0" fontId="76" fillId="0" borderId="1" xfId="10" applyNumberFormat="1" applyFont="1" applyFill="1" applyBorder="1" applyAlignment="1"/>
    <xf numFmtId="0" fontId="4" fillId="0" borderId="1" xfId="2" applyFont="1" applyBorder="1" applyAlignment="1"/>
    <xf numFmtId="168" fontId="79" fillId="63" borderId="2" xfId="0" applyNumberFormat="1" applyFont="1" applyFill="1" applyBorder="1" applyAlignment="1">
      <alignment horizontal="center" vertical="center"/>
    </xf>
    <xf numFmtId="168" fontId="79" fillId="63" borderId="78" xfId="0" applyNumberFormat="1" applyFont="1" applyFill="1" applyBorder="1" applyAlignment="1">
      <alignment horizontal="center" vertical="center" wrapText="1"/>
    </xf>
    <xf numFmtId="168" fontId="79" fillId="63" borderId="69" xfId="0" applyNumberFormat="1" applyFont="1" applyFill="1" applyBorder="1" applyAlignment="1">
      <alignment horizontal="center" vertical="center"/>
    </xf>
    <xf numFmtId="0" fontId="79" fillId="63" borderId="69" xfId="0" applyFont="1" applyFill="1" applyBorder="1" applyAlignment="1">
      <alignment horizontal="center" vertical="center"/>
    </xf>
    <xf numFmtId="169" fontId="79" fillId="63" borderId="69" xfId="0" applyNumberFormat="1" applyFont="1" applyFill="1" applyBorder="1" applyAlignment="1">
      <alignment horizontal="center" vertical="center"/>
    </xf>
    <xf numFmtId="0" fontId="81" fillId="0" borderId="46" xfId="0" applyFont="1" applyBorder="1" applyAlignment="1">
      <alignment vertical="center"/>
    </xf>
    <xf numFmtId="0" fontId="81" fillId="0" borderId="69" xfId="0" applyFont="1" applyBorder="1" applyAlignment="1">
      <alignment vertical="center"/>
    </xf>
    <xf numFmtId="0" fontId="7" fillId="63" borderId="78" xfId="0" applyFont="1" applyFill="1" applyBorder="1" applyAlignment="1">
      <alignment horizontal="center" vertical="center" textRotation="180"/>
    </xf>
    <xf numFmtId="0" fontId="1" fillId="63" borderId="41" xfId="0" applyFont="1" applyFill="1" applyBorder="1" applyAlignment="1">
      <alignment horizontal="center" vertical="top"/>
    </xf>
    <xf numFmtId="0" fontId="0" fillId="63" borderId="41" xfId="0" applyFill="1" applyBorder="1" applyAlignment="1">
      <alignment horizontal="center" vertical="top"/>
    </xf>
    <xf numFmtId="0" fontId="7" fillId="5" borderId="8" xfId="2" applyFont="1" applyFill="1" applyBorder="1" applyAlignment="1">
      <alignment horizontal="center" vertical="center"/>
    </xf>
    <xf numFmtId="169" fontId="12" fillId="63" borderId="1" xfId="2" applyNumberFormat="1" applyFont="1" applyFill="1" applyBorder="1" applyAlignment="1">
      <alignment horizontal="center" vertical="center"/>
    </xf>
    <xf numFmtId="169" fontId="12" fillId="63" borderId="1" xfId="2" applyNumberFormat="1" applyFont="1" applyFill="1" applyBorder="1" applyAlignment="1">
      <alignment horizontal="center"/>
    </xf>
    <xf numFmtId="0" fontId="16" fillId="18" borderId="34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14" fontId="16" fillId="18" borderId="1" xfId="0" applyNumberFormat="1" applyFont="1" applyFill="1" applyBorder="1" applyAlignment="1">
      <alignment horizontal="center" vertical="center"/>
    </xf>
    <xf numFmtId="44" fontId="0" fillId="65" borderId="0" xfId="1" applyFont="1" applyFill="1" applyBorder="1"/>
    <xf numFmtId="0" fontId="0" fillId="22" borderId="0" xfId="0" applyFill="1" applyBorder="1"/>
    <xf numFmtId="44" fontId="0" fillId="65" borderId="9" xfId="1" applyFont="1" applyFill="1" applyBorder="1"/>
    <xf numFmtId="44" fontId="0" fillId="22" borderId="8" xfId="1" applyFont="1" applyFill="1" applyBorder="1"/>
    <xf numFmtId="0" fontId="0" fillId="22" borderId="9" xfId="0" applyFill="1" applyBorder="1"/>
    <xf numFmtId="0" fontId="0" fillId="29" borderId="0" xfId="0" applyFill="1" applyBorder="1"/>
    <xf numFmtId="0" fontId="0" fillId="29" borderId="8" xfId="0" applyFill="1" applyBorder="1"/>
    <xf numFmtId="44" fontId="0" fillId="22" borderId="24" xfId="1" applyFont="1" applyFill="1" applyBorder="1"/>
    <xf numFmtId="44" fontId="0" fillId="23" borderId="25" xfId="1" applyFont="1" applyFill="1" applyBorder="1" applyAlignment="1">
      <alignment horizontal="center" vertical="center"/>
    </xf>
    <xf numFmtId="44" fontId="0" fillId="23" borderId="23" xfId="1" applyFont="1" applyFill="1" applyBorder="1" applyAlignment="1">
      <alignment horizontal="center" vertical="center"/>
    </xf>
    <xf numFmtId="0" fontId="0" fillId="22" borderId="23" xfId="0" applyFill="1" applyBorder="1"/>
    <xf numFmtId="0" fontId="83" fillId="13" borderId="2" xfId="2" applyFont="1" applyFill="1" applyBorder="1" applyAlignment="1">
      <alignment horizontal="left" vertical="center" indent="6"/>
    </xf>
    <xf numFmtId="0" fontId="84" fillId="28" borderId="2" xfId="0" applyFont="1" applyFill="1" applyBorder="1" applyAlignment="1">
      <alignment horizontal="center" vertical="center" wrapText="1"/>
    </xf>
    <xf numFmtId="0" fontId="84" fillId="17" borderId="2" xfId="0" applyFont="1" applyFill="1" applyBorder="1" applyAlignment="1">
      <alignment horizontal="center" vertical="center" wrapText="1"/>
    </xf>
    <xf numFmtId="0" fontId="85" fillId="29" borderId="2" xfId="0" applyFont="1" applyFill="1" applyBorder="1" applyAlignment="1">
      <alignment horizontal="center" vertical="center" wrapText="1"/>
    </xf>
    <xf numFmtId="0" fontId="85" fillId="2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6" fillId="30" borderId="2" xfId="0" applyFont="1" applyFill="1" applyBorder="1" applyAlignment="1">
      <alignment horizontal="center" vertical="center" wrapText="1"/>
    </xf>
    <xf numFmtId="0" fontId="84" fillId="74" borderId="25" xfId="0" applyFont="1" applyFill="1" applyBorder="1" applyAlignment="1">
      <alignment horizontal="center"/>
    </xf>
    <xf numFmtId="0" fontId="84" fillId="73" borderId="2" xfId="0" applyFont="1" applyFill="1" applyBorder="1" applyAlignment="1">
      <alignment horizontal="center" wrapText="1"/>
    </xf>
    <xf numFmtId="0" fontId="84" fillId="71" borderId="2" xfId="0" applyFont="1" applyFill="1" applyBorder="1" applyAlignment="1">
      <alignment horizontal="center" wrapText="1"/>
    </xf>
    <xf numFmtId="0" fontId="87" fillId="23" borderId="2" xfId="2" applyFont="1" applyFill="1" applyBorder="1"/>
    <xf numFmtId="0" fontId="84" fillId="72" borderId="2" xfId="0" applyFont="1" applyFill="1" applyBorder="1" applyAlignment="1">
      <alignment horizontal="center"/>
    </xf>
    <xf numFmtId="0" fontId="84" fillId="26" borderId="2" xfId="0" applyFont="1" applyFill="1" applyBorder="1" applyAlignment="1">
      <alignment horizontal="center"/>
    </xf>
    <xf numFmtId="0" fontId="12" fillId="0" borderId="1" xfId="5" applyFont="1" applyFill="1" applyBorder="1" applyAlignment="1">
      <alignment horizontal="left" vertical="center"/>
    </xf>
    <xf numFmtId="167" fontId="82" fillId="0" borderId="1" xfId="0" applyNumberFormat="1" applyFont="1" applyFill="1" applyBorder="1" applyAlignment="1">
      <alignment horizontal="center" vertical="center"/>
    </xf>
    <xf numFmtId="169" fontId="0" fillId="5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" fillId="5" borderId="44" xfId="0" applyFont="1" applyFill="1" applyBorder="1" applyAlignment="1"/>
    <xf numFmtId="0" fontId="0" fillId="5" borderId="1" xfId="0" applyFont="1" applyFill="1" applyBorder="1" applyAlignment="1"/>
    <xf numFmtId="0" fontId="12" fillId="5" borderId="1" xfId="2" applyFont="1" applyFill="1" applyBorder="1" applyAlignment="1"/>
    <xf numFmtId="44" fontId="0" fillId="0" borderId="1" xfId="1" applyNumberFormat="1" applyFont="1" applyFill="1" applyBorder="1" applyAlignment="1"/>
    <xf numFmtId="44" fontId="1" fillId="0" borderId="1" xfId="1" applyNumberFormat="1" applyFont="1" applyFill="1" applyBorder="1" applyAlignment="1"/>
    <xf numFmtId="0" fontId="0" fillId="0" borderId="1" xfId="0" applyFont="1" applyFill="1" applyBorder="1" applyAlignment="1"/>
    <xf numFmtId="0" fontId="0" fillId="18" borderId="1" xfId="0" applyFont="1" applyFill="1" applyBorder="1" applyAlignment="1"/>
    <xf numFmtId="0" fontId="1" fillId="5" borderId="2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top" textRotation="180"/>
    </xf>
    <xf numFmtId="0" fontId="7" fillId="63" borderId="6" xfId="0" applyFont="1" applyFill="1" applyBorder="1" applyAlignment="1">
      <alignment horizontal="center" vertical="center"/>
    </xf>
    <xf numFmtId="44" fontId="1" fillId="0" borderId="6" xfId="1" applyNumberFormat="1" applyFont="1" applyFill="1" applyBorder="1" applyAlignment="1">
      <alignment horizontal="center" vertical="top" textRotation="180"/>
    </xf>
    <xf numFmtId="0" fontId="12" fillId="5" borderId="1" xfId="0" applyNumberFormat="1" applyFont="1" applyFill="1" applyBorder="1" applyAlignment="1"/>
    <xf numFmtId="0" fontId="0" fillId="0" borderId="34" xfId="0" applyFont="1" applyFill="1" applyBorder="1" applyAlignment="1"/>
    <xf numFmtId="0" fontId="0" fillId="18" borderId="34" xfId="0" applyFont="1" applyFill="1" applyBorder="1" applyAlignment="1"/>
    <xf numFmtId="0" fontId="4" fillId="5" borderId="1" xfId="2" applyFont="1" applyFill="1" applyBorder="1" applyAlignment="1"/>
    <xf numFmtId="0" fontId="0" fillId="5" borderId="1" xfId="0" applyFill="1" applyBorder="1" applyAlignment="1"/>
    <xf numFmtId="0" fontId="0" fillId="5" borderId="0" xfId="0" applyFont="1" applyFill="1" applyAlignment="1"/>
    <xf numFmtId="0" fontId="60" fillId="5" borderId="0" xfId="0" applyFont="1" applyFill="1" applyAlignment="1"/>
    <xf numFmtId="0" fontId="12" fillId="5" borderId="1" xfId="2" applyNumberFormat="1" applyFont="1" applyFill="1" applyBorder="1" applyAlignment="1"/>
    <xf numFmtId="14" fontId="7" fillId="0" borderId="1" xfId="0" applyNumberFormat="1" applyFont="1" applyFill="1" applyBorder="1" applyAlignment="1"/>
    <xf numFmtId="0" fontId="4" fillId="18" borderId="1" xfId="2" applyFont="1" applyFill="1" applyBorder="1" applyAlignment="1"/>
    <xf numFmtId="0" fontId="0" fillId="18" borderId="42" xfId="0" applyFont="1" applyFill="1" applyBorder="1" applyAlignment="1"/>
    <xf numFmtId="0" fontId="0" fillId="0" borderId="42" xfId="0" applyFont="1" applyFill="1" applyBorder="1" applyAlignment="1"/>
    <xf numFmtId="0" fontId="0" fillId="18" borderId="45" xfId="0" applyFont="1" applyFill="1" applyBorder="1" applyAlignment="1"/>
    <xf numFmtId="0" fontId="0" fillId="18" borderId="77" xfId="0" applyFont="1" applyFill="1" applyBorder="1" applyAlignment="1"/>
    <xf numFmtId="0" fontId="0" fillId="18" borderId="41" xfId="0" applyFont="1" applyFill="1" applyBorder="1" applyAlignment="1"/>
    <xf numFmtId="0" fontId="0" fillId="0" borderId="77" xfId="0" applyFont="1" applyFill="1" applyBorder="1" applyAlignment="1"/>
    <xf numFmtId="0" fontId="4" fillId="18" borderId="45" xfId="2" applyFont="1" applyFill="1" applyBorder="1" applyAlignment="1"/>
    <xf numFmtId="166" fontId="7" fillId="0" borderId="1" xfId="0" applyNumberFormat="1" applyFont="1" applyFill="1" applyBorder="1" applyAlignment="1"/>
    <xf numFmtId="44" fontId="12" fillId="5" borderId="1" xfId="1" applyFont="1" applyFill="1" applyBorder="1" applyAlignment="1"/>
    <xf numFmtId="44" fontId="12" fillId="5" borderId="1" xfId="0" applyNumberFormat="1" applyFont="1" applyFill="1" applyBorder="1" applyAlignment="1"/>
    <xf numFmtId="0" fontId="74" fillId="5" borderId="1" xfId="2" applyFont="1" applyFill="1" applyBorder="1" applyAlignment="1"/>
    <xf numFmtId="0" fontId="12" fillId="5" borderId="1" xfId="2" applyFont="1" applyFill="1" applyBorder="1" applyAlignment="1">
      <alignment vertical="top"/>
    </xf>
    <xf numFmtId="0" fontId="12" fillId="5" borderId="1" xfId="2" applyNumberFormat="1" applyFont="1" applyFill="1" applyBorder="1" applyAlignment="1">
      <alignment vertical="top"/>
    </xf>
    <xf numFmtId="0" fontId="12" fillId="5" borderId="1" xfId="2" applyNumberFormat="1" applyFont="1" applyFill="1" applyBorder="1" applyAlignment="1">
      <alignment horizontal="center" vertical="top"/>
    </xf>
    <xf numFmtId="0" fontId="4" fillId="5" borderId="1" xfId="2" applyNumberFormat="1" applyFont="1" applyFill="1" applyBorder="1" applyAlignment="1"/>
    <xf numFmtId="0" fontId="7" fillId="5" borderId="1" xfId="0" applyFont="1" applyFill="1" applyBorder="1" applyAlignment="1"/>
    <xf numFmtId="0" fontId="1" fillId="5" borderId="70" xfId="0" applyFont="1" applyFill="1" applyBorder="1" applyAlignment="1"/>
    <xf numFmtId="44" fontId="2" fillId="0" borderId="1" xfId="1" applyNumberFormat="1" applyFont="1" applyFill="1" applyBorder="1" applyAlignment="1"/>
    <xf numFmtId="0" fontId="4" fillId="0" borderId="0" xfId="2" applyAlignment="1">
      <alignment vertical="center"/>
    </xf>
    <xf numFmtId="0" fontId="4" fillId="0" borderId="45" xfId="2" applyBorder="1"/>
    <xf numFmtId="0" fontId="4" fillId="0" borderId="45" xfId="2" applyFill="1" applyBorder="1"/>
    <xf numFmtId="0" fontId="0" fillId="0" borderId="45" xfId="0" applyBorder="1"/>
    <xf numFmtId="0" fontId="0" fillId="0" borderId="45" xfId="0" applyBorder="1" applyAlignment="1">
      <alignment wrapText="1"/>
    </xf>
    <xf numFmtId="0" fontId="0" fillId="0" borderId="45" xfId="0" applyFont="1" applyBorder="1" applyAlignment="1">
      <alignment vertical="center"/>
    </xf>
    <xf numFmtId="0" fontId="0" fillId="22" borderId="18" xfId="0" applyFill="1" applyBorder="1"/>
    <xf numFmtId="0" fontId="9" fillId="0" borderId="1" xfId="0" applyFont="1" applyFill="1" applyBorder="1" applyAlignment="1">
      <alignment horizontal="center"/>
    </xf>
    <xf numFmtId="0" fontId="9" fillId="18" borderId="1" xfId="0" applyFont="1" applyFill="1" applyBorder="1" applyAlignment="1">
      <alignment horizontal="center"/>
    </xf>
    <xf numFmtId="0" fontId="9" fillId="18" borderId="1" xfId="0" applyFont="1" applyFill="1" applyBorder="1" applyAlignment="1"/>
    <xf numFmtId="44" fontId="0" fillId="27" borderId="41" xfId="1" applyFont="1" applyFill="1" applyBorder="1" applyAlignment="1">
      <alignment horizontal="left"/>
    </xf>
    <xf numFmtId="0" fontId="60" fillId="5" borderId="47" xfId="0" applyFont="1" applyFill="1" applyBorder="1" applyAlignment="1">
      <alignment horizontal="left"/>
    </xf>
    <xf numFmtId="0" fontId="27" fillId="30" borderId="72" xfId="0" applyFont="1" applyFill="1" applyBorder="1" applyAlignment="1">
      <alignment horizontal="center" wrapText="1"/>
    </xf>
    <xf numFmtId="49" fontId="90" fillId="0" borderId="2" xfId="0" applyNumberFormat="1" applyFont="1" applyFill="1" applyBorder="1"/>
    <xf numFmtId="49" fontId="59" fillId="0" borderId="2" xfId="0" applyNumberFormat="1" applyFont="1" applyFill="1" applyBorder="1"/>
    <xf numFmtId="44" fontId="2" fillId="18" borderId="1" xfId="1" applyFont="1" applyFill="1" applyBorder="1" applyAlignment="1"/>
    <xf numFmtId="0" fontId="1" fillId="5" borderId="6" xfId="0" applyFont="1" applyFill="1" applyBorder="1" applyAlignment="1">
      <alignment horizontal="center" vertical="center" wrapText="1"/>
    </xf>
    <xf numFmtId="0" fontId="0" fillId="0" borderId="0" xfId="0" applyFont="1"/>
    <xf numFmtId="0" fontId="0" fillId="18" borderId="1" xfId="0" applyFont="1" applyFill="1" applyBorder="1"/>
    <xf numFmtId="0" fontId="75" fillId="0" borderId="6" xfId="2" applyFont="1" applyBorder="1" applyAlignment="1">
      <alignment horizontal="center" vertical="center" textRotation="180" wrapText="1"/>
    </xf>
    <xf numFmtId="49" fontId="7" fillId="5" borderId="6" xfId="0" applyNumberFormat="1" applyFont="1" applyFill="1" applyBorder="1" applyAlignment="1">
      <alignment horizontal="center" vertical="center" textRotation="180" wrapText="1"/>
    </xf>
    <xf numFmtId="0" fontId="7" fillId="63" borderId="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/>
    <xf numFmtId="0" fontId="0" fillId="18" borderId="1" xfId="4" applyFont="1" applyFill="1" applyBorder="1" applyAlignment="1"/>
    <xf numFmtId="0" fontId="12" fillId="0" borderId="0" xfId="0" applyFont="1"/>
    <xf numFmtId="0" fontId="7" fillId="5" borderId="6" xfId="0" applyFont="1" applyFill="1" applyBorder="1" applyAlignment="1">
      <alignment horizontal="center" vertical="center" wrapText="1"/>
    </xf>
    <xf numFmtId="14" fontId="12" fillId="5" borderId="1" xfId="2" applyNumberFormat="1" applyFont="1" applyFill="1" applyBorder="1" applyAlignment="1"/>
    <xf numFmtId="14" fontId="12" fillId="5" borderId="1" xfId="0" applyNumberFormat="1" applyFont="1" applyFill="1" applyBorder="1" applyAlignment="1"/>
    <xf numFmtId="14" fontId="12" fillId="5" borderId="1" xfId="2" applyNumberFormat="1" applyFont="1" applyFill="1" applyBorder="1" applyAlignment="1">
      <alignment vertical="top"/>
    </xf>
    <xf numFmtId="0" fontId="2" fillId="0" borderId="34" xfId="0" applyFont="1" applyBorder="1"/>
    <xf numFmtId="0" fontId="80" fillId="63" borderId="69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0" fontId="16" fillId="0" borderId="1" xfId="0" applyFont="1" applyBorder="1"/>
    <xf numFmtId="14" fontId="16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left" vertical="top"/>
    </xf>
    <xf numFmtId="166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0" fontId="1" fillId="63" borderId="1" xfId="0" applyFont="1" applyFill="1" applyBorder="1" applyAlignment="1">
      <alignment horizontal="center" vertical="center" wrapText="1"/>
    </xf>
    <xf numFmtId="166" fontId="1" fillId="63" borderId="1" xfId="0" applyNumberFormat="1" applyFont="1" applyFill="1" applyBorder="1" applyAlignment="1">
      <alignment horizontal="center" vertical="center" wrapText="1"/>
    </xf>
    <xf numFmtId="0" fontId="1" fillId="63" borderId="1" xfId="0" applyFont="1" applyFill="1" applyBorder="1" applyAlignment="1">
      <alignment horizontal="center" vertical="center" textRotation="180" wrapText="1"/>
    </xf>
    <xf numFmtId="0" fontId="1" fillId="63" borderId="34" xfId="0" applyFont="1" applyFill="1" applyBorder="1" applyAlignment="1">
      <alignment horizontal="center" vertical="center" wrapText="1"/>
    </xf>
    <xf numFmtId="14" fontId="1" fillId="63" borderId="34" xfId="0" applyNumberFormat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91" fillId="0" borderId="1" xfId="0" applyFont="1" applyBorder="1" applyAlignment="1">
      <alignment horizontal="left" vertical="center"/>
    </xf>
    <xf numFmtId="0" fontId="3" fillId="24" borderId="25" xfId="0" applyFont="1" applyFill="1" applyBorder="1" applyAlignment="1">
      <alignment horizontal="center" vertical="center" wrapText="1"/>
    </xf>
    <xf numFmtId="0" fontId="7" fillId="14" borderId="69" xfId="0" applyFont="1" applyFill="1" applyBorder="1" applyAlignment="1">
      <alignment horizontal="center" vertical="center" textRotation="180"/>
    </xf>
    <xf numFmtId="167" fontId="1" fillId="14" borderId="69" xfId="0" applyNumberFormat="1" applyFont="1" applyFill="1" applyBorder="1" applyAlignment="1">
      <alignment horizontal="center" vertical="center" textRotation="180"/>
    </xf>
    <xf numFmtId="0" fontId="1" fillId="14" borderId="6" xfId="0" applyFont="1" applyFill="1" applyBorder="1" applyAlignment="1">
      <alignment horizontal="center" vertical="center" wrapText="1"/>
    </xf>
    <xf numFmtId="167" fontId="92" fillId="14" borderId="69" xfId="0" applyNumberFormat="1" applyFont="1" applyFill="1" applyBorder="1" applyAlignment="1">
      <alignment horizontal="center" vertical="center" textRotation="180"/>
    </xf>
    <xf numFmtId="0" fontId="0" fillId="14" borderId="55" xfId="0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0" fontId="7" fillId="14" borderId="69" xfId="0" applyFont="1" applyFill="1" applyBorder="1" applyAlignment="1">
      <alignment horizontal="center" vertical="center"/>
    </xf>
    <xf numFmtId="0" fontId="7" fillId="14" borderId="69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7" fillId="14" borderId="78" xfId="0" applyFont="1" applyFill="1" applyBorder="1" applyAlignment="1">
      <alignment horizontal="center" vertical="center"/>
    </xf>
    <xf numFmtId="0" fontId="1" fillId="14" borderId="69" xfId="0" applyFont="1" applyFill="1" applyBorder="1" applyAlignment="1">
      <alignment horizontal="center" vertical="center"/>
    </xf>
    <xf numFmtId="0" fontId="1" fillId="14" borderId="69" xfId="0" applyFont="1" applyFill="1" applyBorder="1" applyAlignment="1">
      <alignment horizontal="center" vertical="center" wrapText="1"/>
    </xf>
    <xf numFmtId="49" fontId="1" fillId="14" borderId="69" xfId="0" applyNumberFormat="1" applyFont="1" applyFill="1" applyBorder="1" applyAlignment="1">
      <alignment horizontal="center" vertical="center" wrapText="1"/>
    </xf>
    <xf numFmtId="49" fontId="1" fillId="14" borderId="69" xfId="0" applyNumberFormat="1" applyFont="1" applyFill="1" applyBorder="1" applyAlignment="1">
      <alignment horizontal="center" vertical="center"/>
    </xf>
    <xf numFmtId="0" fontId="1" fillId="14" borderId="31" xfId="0" applyFont="1" applyFill="1" applyBorder="1" applyAlignment="1">
      <alignment horizontal="center" vertical="center"/>
    </xf>
    <xf numFmtId="0" fontId="88" fillId="30" borderId="0" xfId="0" applyFont="1" applyFill="1" applyAlignment="1">
      <alignment horizontal="center" vertical="center"/>
    </xf>
    <xf numFmtId="0" fontId="89" fillId="30" borderId="0" xfId="0" applyFont="1" applyFill="1" applyAlignment="1">
      <alignment horizontal="center" vertical="center"/>
    </xf>
    <xf numFmtId="0" fontId="7" fillId="20" borderId="36" xfId="0" applyFont="1" applyFill="1" applyBorder="1" applyAlignment="1">
      <alignment horizontal="center"/>
    </xf>
    <xf numFmtId="0" fontId="7" fillId="20" borderId="37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7" xfId="0" applyFont="1" applyFill="1" applyBorder="1" applyAlignment="1">
      <alignment horizontal="center"/>
    </xf>
    <xf numFmtId="0" fontId="1" fillId="19" borderId="16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/>
    </xf>
    <xf numFmtId="0" fontId="18" fillId="9" borderId="11" xfId="0" applyFont="1" applyFill="1" applyBorder="1" applyAlignment="1">
      <alignment vertical="top"/>
    </xf>
    <xf numFmtId="0" fontId="18" fillId="9" borderId="1" xfId="0" applyFont="1" applyFill="1" applyBorder="1" applyAlignment="1">
      <alignment vertical="top"/>
    </xf>
    <xf numFmtId="0" fontId="18" fillId="9" borderId="11" xfId="0" applyFont="1" applyFill="1" applyBorder="1" applyAlignment="1">
      <alignment horizontal="left" vertical="top"/>
    </xf>
    <xf numFmtId="0" fontId="18" fillId="9" borderId="1" xfId="0" applyFont="1" applyFill="1" applyBorder="1" applyAlignment="1">
      <alignment horizontal="left" vertical="top"/>
    </xf>
    <xf numFmtId="0" fontId="0" fillId="9" borderId="1" xfId="0" applyFont="1" applyFill="1" applyBorder="1" applyAlignment="1"/>
    <xf numFmtId="0" fontId="18" fillId="9" borderId="5" xfId="0" applyFont="1" applyFill="1" applyBorder="1" applyAlignment="1">
      <alignment horizontal="center" vertical="top"/>
    </xf>
    <xf numFmtId="0" fontId="18" fillId="9" borderId="6" xfId="0" applyFont="1" applyFill="1" applyBorder="1" applyAlignment="1">
      <alignment horizontal="center" vertical="top"/>
    </xf>
    <xf numFmtId="0" fontId="0" fillId="9" borderId="3" xfId="0" applyFont="1" applyFill="1" applyBorder="1" applyAlignment="1"/>
    <xf numFmtId="0" fontId="0" fillId="9" borderId="39" xfId="0" applyFont="1" applyFill="1" applyBorder="1" applyAlignment="1"/>
    <xf numFmtId="0" fontId="0" fillId="9" borderId="4" xfId="0" applyFont="1" applyFill="1" applyBorder="1" applyAlignment="1"/>
    <xf numFmtId="0" fontId="18" fillId="9" borderId="53" xfId="0" applyFont="1" applyFill="1" applyBorder="1" applyAlignment="1">
      <alignment horizontal="left" vertical="top"/>
    </xf>
    <xf numFmtId="0" fontId="18" fillId="9" borderId="41" xfId="0" applyFont="1" applyFill="1" applyBorder="1" applyAlignment="1">
      <alignment horizontal="left" vertical="top"/>
    </xf>
    <xf numFmtId="0" fontId="18" fillId="17" borderId="11" xfId="0" applyFont="1" applyFill="1" applyBorder="1" applyAlignment="1">
      <alignment vertical="top"/>
    </xf>
    <xf numFmtId="0" fontId="18" fillId="17" borderId="1" xfId="0" applyFont="1" applyFill="1" applyBorder="1" applyAlignment="1">
      <alignment vertical="top"/>
    </xf>
    <xf numFmtId="0" fontId="18" fillId="17" borderId="11" xfId="0" applyFont="1" applyFill="1" applyBorder="1" applyAlignment="1">
      <alignment horizontal="left" vertical="top"/>
    </xf>
    <xf numFmtId="0" fontId="18" fillId="17" borderId="1" xfId="0" applyFont="1" applyFill="1" applyBorder="1" applyAlignment="1">
      <alignment horizontal="left" vertical="top"/>
    </xf>
    <xf numFmtId="0" fontId="0" fillId="17" borderId="1" xfId="0" applyFont="1" applyFill="1" applyBorder="1" applyAlignment="1"/>
    <xf numFmtId="0" fontId="18" fillId="17" borderId="5" xfId="0" applyFont="1" applyFill="1" applyBorder="1" applyAlignment="1">
      <alignment horizontal="center" vertical="top"/>
    </xf>
    <xf numFmtId="0" fontId="18" fillId="17" borderId="6" xfId="0" applyFont="1" applyFill="1" applyBorder="1" applyAlignment="1">
      <alignment horizontal="center" vertical="top"/>
    </xf>
    <xf numFmtId="0" fontId="17" fillId="23" borderId="25" xfId="0" applyFont="1" applyFill="1" applyBorder="1" applyAlignment="1">
      <alignment horizontal="center" wrapText="1"/>
    </xf>
    <xf numFmtId="0" fontId="17" fillId="23" borderId="23" xfId="0" applyFont="1" applyFill="1" applyBorder="1" applyAlignment="1">
      <alignment horizontal="center" wrapText="1"/>
    </xf>
    <xf numFmtId="0" fontId="17" fillId="23" borderId="24" xfId="0" applyFont="1" applyFill="1" applyBorder="1" applyAlignment="1">
      <alignment horizontal="center" wrapText="1"/>
    </xf>
    <xf numFmtId="0" fontId="0" fillId="17" borderId="3" xfId="0" applyFont="1" applyFill="1" applyBorder="1" applyAlignment="1"/>
    <xf numFmtId="0" fontId="0" fillId="17" borderId="39" xfId="0" applyFont="1" applyFill="1" applyBorder="1" applyAlignment="1"/>
    <xf numFmtId="0" fontId="0" fillId="17" borderId="4" xfId="0" applyFont="1" applyFill="1" applyBorder="1" applyAlignment="1"/>
    <xf numFmtId="0" fontId="18" fillId="17" borderId="53" xfId="0" applyFont="1" applyFill="1" applyBorder="1" applyAlignment="1">
      <alignment horizontal="left" vertical="top"/>
    </xf>
    <xf numFmtId="0" fontId="18" fillId="17" borderId="41" xfId="0" applyFont="1" applyFill="1" applyBorder="1" applyAlignment="1">
      <alignment horizontal="left" vertical="top"/>
    </xf>
    <xf numFmtId="0" fontId="22" fillId="30" borderId="0" xfId="0" applyFont="1" applyFill="1" applyAlignment="1">
      <alignment horizontal="center"/>
    </xf>
    <xf numFmtId="0" fontId="19" fillId="18" borderId="0" xfId="0" applyFont="1" applyFill="1" applyBorder="1" applyAlignment="1">
      <alignment horizontal="center" vertical="top" wrapText="1"/>
    </xf>
    <xf numFmtId="0" fontId="19" fillId="9" borderId="3" xfId="0" applyFont="1" applyFill="1" applyBorder="1" applyAlignment="1">
      <alignment horizontal="center" vertical="top" wrapText="1"/>
    </xf>
    <xf numFmtId="0" fontId="19" fillId="9" borderId="4" xfId="0" applyFont="1" applyFill="1" applyBorder="1" applyAlignment="1">
      <alignment horizontal="center" vertical="top" wrapText="1"/>
    </xf>
    <xf numFmtId="0" fontId="24" fillId="30" borderId="0" xfId="0" applyFont="1" applyFill="1" applyAlignment="1">
      <alignment horizontal="center"/>
    </xf>
    <xf numFmtId="0" fontId="25" fillId="30" borderId="0" xfId="0" applyFont="1" applyFill="1" applyAlignment="1">
      <alignment horizontal="center"/>
    </xf>
    <xf numFmtId="0" fontId="7" fillId="20" borderId="16" xfId="0" applyFont="1" applyFill="1" applyBorder="1" applyAlignment="1">
      <alignment horizontal="center"/>
    </xf>
    <xf numFmtId="0" fontId="7" fillId="20" borderId="1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5" borderId="46" xfId="0" applyFill="1" applyBorder="1" applyAlignment="1">
      <alignment horizontal="left" vertical="top" wrapText="1"/>
    </xf>
    <xf numFmtId="0" fontId="0" fillId="65" borderId="17" xfId="0" applyFill="1" applyBorder="1" applyAlignment="1">
      <alignment horizontal="left" vertical="top" wrapText="1"/>
    </xf>
    <xf numFmtId="14" fontId="28" fillId="17" borderId="25" xfId="0" applyNumberFormat="1" applyFont="1" applyFill="1" applyBorder="1" applyAlignment="1">
      <alignment horizontal="center"/>
    </xf>
    <xf numFmtId="14" fontId="28" fillId="17" borderId="24" xfId="0" applyNumberFormat="1" applyFont="1" applyFill="1" applyBorder="1" applyAlignment="1">
      <alignment horizontal="center"/>
    </xf>
    <xf numFmtId="0" fontId="1" fillId="23" borderId="0" xfId="0" applyFont="1" applyFill="1" applyBorder="1" applyAlignment="1">
      <alignment horizontal="center" wrapText="1"/>
    </xf>
    <xf numFmtId="0" fontId="0" fillId="14" borderId="15" xfId="0" applyFill="1" applyBorder="1" applyAlignment="1">
      <alignment horizontal="right"/>
    </xf>
    <xf numFmtId="0" fontId="0" fillId="14" borderId="38" xfId="0" applyFill="1" applyBorder="1" applyAlignment="1">
      <alignment horizontal="right"/>
    </xf>
    <xf numFmtId="0" fontId="8" fillId="14" borderId="21" xfId="0" applyFont="1" applyFill="1" applyBorder="1" applyAlignment="1">
      <alignment horizontal="center"/>
    </xf>
    <xf numFmtId="0" fontId="8" fillId="14" borderId="22" xfId="0" applyFont="1" applyFill="1" applyBorder="1" applyAlignment="1">
      <alignment horizontal="center"/>
    </xf>
    <xf numFmtId="0" fontId="8" fillId="14" borderId="19" xfId="0" applyFont="1" applyFill="1" applyBorder="1" applyAlignment="1">
      <alignment horizontal="center"/>
    </xf>
    <xf numFmtId="0" fontId="8" fillId="14" borderId="20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right"/>
    </xf>
    <xf numFmtId="0" fontId="1" fillId="14" borderId="38" xfId="0" applyFont="1" applyFill="1" applyBorder="1" applyAlignment="1">
      <alignment horizontal="right"/>
    </xf>
    <xf numFmtId="0" fontId="0" fillId="14" borderId="1" xfId="0" applyFill="1" applyBorder="1" applyAlignment="1">
      <alignment horizontal="right"/>
    </xf>
    <xf numFmtId="0" fontId="1" fillId="14" borderId="1" xfId="0" applyFont="1" applyFill="1" applyBorder="1" applyAlignment="1">
      <alignment horizontal="right"/>
    </xf>
    <xf numFmtId="0" fontId="0" fillId="0" borderId="2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68" fillId="70" borderId="16" xfId="0" applyNumberFormat="1" applyFont="1" applyFill="1" applyBorder="1" applyAlignment="1">
      <alignment horizontal="center" vertical="top" wrapText="1"/>
    </xf>
    <xf numFmtId="0" fontId="69" fillId="70" borderId="46" xfId="0" applyNumberFormat="1" applyFont="1" applyFill="1" applyBorder="1" applyAlignment="1">
      <alignment horizontal="center" vertical="top" wrapText="1"/>
    </xf>
    <xf numFmtId="0" fontId="69" fillId="70" borderId="17" xfId="0" applyNumberFormat="1" applyFont="1" applyFill="1" applyBorder="1" applyAlignment="1">
      <alignment horizontal="center" vertical="top" wrapText="1"/>
    </xf>
    <xf numFmtId="0" fontId="21" fillId="2" borderId="51" xfId="0" applyFont="1" applyFill="1" applyBorder="1" applyAlignment="1">
      <alignment horizontal="center" vertical="top" wrapText="1"/>
    </xf>
    <xf numFmtId="0" fontId="21" fillId="2" borderId="52" xfId="0" applyFont="1" applyFill="1" applyBorder="1" applyAlignment="1">
      <alignment horizontal="center" vertical="top" wrapText="1"/>
    </xf>
    <xf numFmtId="0" fontId="21" fillId="2" borderId="48" xfId="0" applyFont="1" applyFill="1" applyBorder="1" applyAlignment="1">
      <alignment horizontal="center" vertical="top" wrapText="1"/>
    </xf>
    <xf numFmtId="0" fontId="1" fillId="2" borderId="53" xfId="0" applyFont="1" applyFill="1" applyBorder="1" applyAlignment="1">
      <alignment vertical="top" wrapText="1"/>
    </xf>
    <xf numFmtId="0" fontId="0" fillId="2" borderId="41" xfId="0" applyFill="1" applyBorder="1" applyAlignment="1">
      <alignment vertical="top" wrapText="1"/>
    </xf>
    <xf numFmtId="0" fontId="0" fillId="2" borderId="45" xfId="0" applyFill="1" applyBorder="1" applyAlignment="1">
      <alignment horizontal="center" vertical="top" wrapText="1"/>
    </xf>
    <xf numFmtId="0" fontId="0" fillId="2" borderId="50" xfId="0" applyFill="1" applyBorder="1" applyAlignment="1">
      <alignment vertical="top" wrapText="1"/>
    </xf>
    <xf numFmtId="0" fontId="1" fillId="2" borderId="54" xfId="0" applyFont="1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0" fillId="2" borderId="56" xfId="0" applyFill="1" applyBorder="1" applyAlignment="1">
      <alignment horizontal="center" vertical="top" wrapText="1"/>
    </xf>
    <xf numFmtId="0" fontId="0" fillId="2" borderId="57" xfId="0" applyFill="1" applyBorder="1" applyAlignment="1">
      <alignment vertical="top" wrapText="1"/>
    </xf>
  </cellXfs>
  <cellStyles count="2272">
    <cellStyle name="20% - Accent1 2" xfId="11"/>
    <cellStyle name="20% - Accent1 2 2" xfId="12"/>
    <cellStyle name="20% - Accent1 2 2 2" xfId="13"/>
    <cellStyle name="20% - Accent1 2 3" xfId="14"/>
    <cellStyle name="20% - Accent1 3" xfId="15"/>
    <cellStyle name="20% - Accent2 2" xfId="16"/>
    <cellStyle name="20% - Accent2 2 2" xfId="17"/>
    <cellStyle name="20% - Accent2 2 2 2" xfId="18"/>
    <cellStyle name="20% - Accent2 2 3" xfId="19"/>
    <cellStyle name="20% - Accent2 3" xfId="20"/>
    <cellStyle name="20% - Accent3 2" xfId="21"/>
    <cellStyle name="20% - Accent3 2 2" xfId="22"/>
    <cellStyle name="20% - Accent3 2 2 2" xfId="23"/>
    <cellStyle name="20% - Accent3 2 3" xfId="24"/>
    <cellStyle name="20% - Accent3 3" xfId="25"/>
    <cellStyle name="20% - Accent4 2" xfId="26"/>
    <cellStyle name="20% - Accent4 2 2" xfId="27"/>
    <cellStyle name="20% - Accent4 2 2 2" xfId="28"/>
    <cellStyle name="20% - Accent4 2 3" xfId="29"/>
    <cellStyle name="20% - Accent4 3" xfId="30"/>
    <cellStyle name="20% - Accent5 2" xfId="31"/>
    <cellStyle name="20% - Accent5 2 2" xfId="32"/>
    <cellStyle name="20% - Accent5 2 2 2" xfId="33"/>
    <cellStyle name="20% - Accent5 2 3" xfId="34"/>
    <cellStyle name="20% - Accent5 3" xfId="35"/>
    <cellStyle name="20% - Accent6 2" xfId="36"/>
    <cellStyle name="20% - Accent6 2 2" xfId="37"/>
    <cellStyle name="20% - Accent6 2 2 2" xfId="38"/>
    <cellStyle name="20% - Accent6 2 3" xfId="39"/>
    <cellStyle name="20% - Accent6 3" xfId="40"/>
    <cellStyle name="40% - Accent1 2" xfId="41"/>
    <cellStyle name="40% - Accent1 2 2" xfId="42"/>
    <cellStyle name="40% - Accent1 2 2 2" xfId="43"/>
    <cellStyle name="40% - Accent1 2 3" xfId="44"/>
    <cellStyle name="40% - Accent1 3" xfId="45"/>
    <cellStyle name="40% - Accent2 2" xfId="46"/>
    <cellStyle name="40% - Accent2 2 2" xfId="47"/>
    <cellStyle name="40% - Accent2 2 2 2" xfId="48"/>
    <cellStyle name="40% - Accent2 2 3" xfId="49"/>
    <cellStyle name="40% - Accent2 3" xfId="50"/>
    <cellStyle name="40% - Accent3 2" xfId="51"/>
    <cellStyle name="40% - Accent3 2 2" xfId="52"/>
    <cellStyle name="40% - Accent3 2 2 2" xfId="53"/>
    <cellStyle name="40% - Accent3 2 3" xfId="54"/>
    <cellStyle name="40% - Accent3 3" xfId="55"/>
    <cellStyle name="40% - Accent4 2" xfId="56"/>
    <cellStyle name="40% - Accent4 2 2" xfId="57"/>
    <cellStyle name="40% - Accent4 2 2 2" xfId="58"/>
    <cellStyle name="40% - Accent4 2 3" xfId="59"/>
    <cellStyle name="40% - Accent4 3" xfId="60"/>
    <cellStyle name="40% - Accent5 2" xfId="61"/>
    <cellStyle name="40% - Accent5 2 2" xfId="62"/>
    <cellStyle name="40% - Accent5 2 2 2" xfId="63"/>
    <cellStyle name="40% - Accent5 2 3" xfId="64"/>
    <cellStyle name="40% - Accent5 3" xfId="65"/>
    <cellStyle name="40% - Accent6 2" xfId="66"/>
    <cellStyle name="40% - Accent6 2 2" xfId="67"/>
    <cellStyle name="40% - Accent6 2 2 2" xfId="68"/>
    <cellStyle name="40% - Accent6 2 3" xfId="69"/>
    <cellStyle name="40% - Accent6 3" xfId="70"/>
    <cellStyle name="60% - Accent1 2" xfId="71"/>
    <cellStyle name="60% - Accent1 3" xfId="72"/>
    <cellStyle name="60% - Accent2 2" xfId="73"/>
    <cellStyle name="60% - Accent2 3" xfId="74"/>
    <cellStyle name="60% - Accent3 2" xfId="75"/>
    <cellStyle name="60% - Accent3 3" xfId="76"/>
    <cellStyle name="60% - Accent4 2" xfId="77"/>
    <cellStyle name="60% - Accent4 3" xfId="78"/>
    <cellStyle name="60% - Accent5 2" xfId="79"/>
    <cellStyle name="60% - Accent5 3" xfId="80"/>
    <cellStyle name="60% - Accent6 2" xfId="81"/>
    <cellStyle name="60% - Accent6 3" xfId="82"/>
    <cellStyle name="Accent1 2" xfId="83"/>
    <cellStyle name="Accent1 3" xfId="84"/>
    <cellStyle name="Accent2 2" xfId="85"/>
    <cellStyle name="Accent2 3" xfId="86"/>
    <cellStyle name="Accent3 2" xfId="87"/>
    <cellStyle name="Accent3 3" xfId="88"/>
    <cellStyle name="Accent4 2" xfId="89"/>
    <cellStyle name="Accent4 3" xfId="90"/>
    <cellStyle name="Accent5 2" xfId="91"/>
    <cellStyle name="Accent5 3" xfId="92"/>
    <cellStyle name="Accent6 2" xfId="93"/>
    <cellStyle name="Accent6 3" xfId="94"/>
    <cellStyle name="Bad 2" xfId="95"/>
    <cellStyle name="Bad 3" xfId="96"/>
    <cellStyle name="Calculation 2" xfId="97"/>
    <cellStyle name="Calculation 3" xfId="98"/>
    <cellStyle name="Check Cell 2" xfId="99"/>
    <cellStyle name="Check Cell 3" xfId="100"/>
    <cellStyle name="Currency" xfId="1" builtinId="4"/>
    <cellStyle name="Explanatory Text 2" xfId="101"/>
    <cellStyle name="Explanatory Text 3" xfId="102"/>
    <cellStyle name="Good 2" xfId="103"/>
    <cellStyle name="Good 3" xfId="104"/>
    <cellStyle name="Hyperlink" xfId="2" builtinId="8"/>
    <cellStyle name="Hyperlink 2" xfId="5"/>
    <cellStyle name="Hyperlink 3" xfId="105"/>
    <cellStyle name="Hyperlink 4" xfId="106"/>
    <cellStyle name="Input 2" xfId="107"/>
    <cellStyle name="Input 3" xfId="108"/>
    <cellStyle name="Linked Cell 2" xfId="109"/>
    <cellStyle name="Linked Cell 3" xfId="110"/>
    <cellStyle name="Neutral 2" xfId="111"/>
    <cellStyle name="Neutral 3" xfId="112"/>
    <cellStyle name="Normal" xfId="0" builtinId="0"/>
    <cellStyle name="Normal 2" xfId="10"/>
    <cellStyle name="Normal 2 2" xfId="113"/>
    <cellStyle name="Normal 2 2 2" xfId="114"/>
    <cellStyle name="Normal 2 3" xfId="115"/>
    <cellStyle name="Normal 2 3 2" xfId="116"/>
    <cellStyle name="Normal 2 3 2 2" xfId="117"/>
    <cellStyle name="Normal 2 3 2 2 2" xfId="118"/>
    <cellStyle name="Normal 2 3 3" xfId="119"/>
    <cellStyle name="Normal 2 3 3 2" xfId="120"/>
    <cellStyle name="Normal 2 3 4" xfId="121"/>
    <cellStyle name="Normal 2 3 4 2" xfId="122"/>
    <cellStyle name="Normal 3" xfId="123"/>
    <cellStyle name="Normal 3 10" xfId="124"/>
    <cellStyle name="Normal 3 10 2" xfId="125"/>
    <cellStyle name="Normal 3 10 2 10" xfId="126"/>
    <cellStyle name="Normal 3 10 2 11" xfId="127"/>
    <cellStyle name="Normal 3 10 2 12" xfId="128"/>
    <cellStyle name="Normal 3 10 2 13" xfId="129"/>
    <cellStyle name="Normal 3 10 2 14" xfId="130"/>
    <cellStyle name="Normal 3 10 2 15" xfId="131"/>
    <cellStyle name="Normal 3 10 2 16" xfId="132"/>
    <cellStyle name="Normal 3 10 2 17" xfId="133"/>
    <cellStyle name="Normal 3 10 2 18" xfId="134"/>
    <cellStyle name="Normal 3 10 2 19" xfId="135"/>
    <cellStyle name="Normal 3 10 2 2" xfId="136"/>
    <cellStyle name="Normal 3 10 2 20" xfId="137"/>
    <cellStyle name="Normal 3 10 2 21" xfId="138"/>
    <cellStyle name="Normal 3 10 2 22" xfId="139"/>
    <cellStyle name="Normal 3 10 2 23" xfId="140"/>
    <cellStyle name="Normal 3 10 2 24" xfId="141"/>
    <cellStyle name="Normal 3 10 2 25" xfId="142"/>
    <cellStyle name="Normal 3 10 2 26" xfId="143"/>
    <cellStyle name="Normal 3 10 2 27" xfId="144"/>
    <cellStyle name="Normal 3 10 2 28" xfId="145"/>
    <cellStyle name="Normal 3 10 2 29" xfId="146"/>
    <cellStyle name="Normal 3 10 2 3" xfId="147"/>
    <cellStyle name="Normal 3 10 2 30" xfId="148"/>
    <cellStyle name="Normal 3 10 2 31" xfId="149"/>
    <cellStyle name="Normal 3 10 2 32" xfId="150"/>
    <cellStyle name="Normal 3 10 2 33" xfId="151"/>
    <cellStyle name="Normal 3 10 2 34" xfId="152"/>
    <cellStyle name="Normal 3 10 2 35" xfId="153"/>
    <cellStyle name="Normal 3 10 2 36" xfId="154"/>
    <cellStyle name="Normal 3 10 2 37" xfId="155"/>
    <cellStyle name="Normal 3 10 2 38" xfId="156"/>
    <cellStyle name="Normal 3 10 2 39" xfId="157"/>
    <cellStyle name="Normal 3 10 2 4" xfId="158"/>
    <cellStyle name="Normal 3 10 2 40" xfId="159"/>
    <cellStyle name="Normal 3 10 2 41" xfId="160"/>
    <cellStyle name="Normal 3 10 2 42" xfId="161"/>
    <cellStyle name="Normal 3 10 2 43" xfId="162"/>
    <cellStyle name="Normal 3 10 2 5" xfId="163"/>
    <cellStyle name="Normal 3 10 2 6" xfId="164"/>
    <cellStyle name="Normal 3 10 2 7" xfId="165"/>
    <cellStyle name="Normal 3 10 2 8" xfId="166"/>
    <cellStyle name="Normal 3 10 2 9" xfId="167"/>
    <cellStyle name="Normal 3 10 3" xfId="168"/>
    <cellStyle name="Normal 3 10 3 10" xfId="169"/>
    <cellStyle name="Normal 3 10 3 11" xfId="170"/>
    <cellStyle name="Normal 3 10 3 12" xfId="171"/>
    <cellStyle name="Normal 3 10 3 13" xfId="172"/>
    <cellStyle name="Normal 3 10 3 14" xfId="173"/>
    <cellStyle name="Normal 3 10 3 15" xfId="174"/>
    <cellStyle name="Normal 3 10 3 16" xfId="175"/>
    <cellStyle name="Normal 3 10 3 17" xfId="176"/>
    <cellStyle name="Normal 3 10 3 18" xfId="177"/>
    <cellStyle name="Normal 3 10 3 19" xfId="178"/>
    <cellStyle name="Normal 3 10 3 2" xfId="179"/>
    <cellStyle name="Normal 3 10 3 20" xfId="180"/>
    <cellStyle name="Normal 3 10 3 21" xfId="181"/>
    <cellStyle name="Normal 3 10 3 22" xfId="182"/>
    <cellStyle name="Normal 3 10 3 23" xfId="183"/>
    <cellStyle name="Normal 3 10 3 24" xfId="184"/>
    <cellStyle name="Normal 3 10 3 25" xfId="185"/>
    <cellStyle name="Normal 3 10 3 26" xfId="186"/>
    <cellStyle name="Normal 3 10 3 27" xfId="187"/>
    <cellStyle name="Normal 3 10 3 28" xfId="188"/>
    <cellStyle name="Normal 3 10 3 29" xfId="189"/>
    <cellStyle name="Normal 3 10 3 3" xfId="190"/>
    <cellStyle name="Normal 3 10 3 30" xfId="191"/>
    <cellStyle name="Normal 3 10 3 31" xfId="192"/>
    <cellStyle name="Normal 3 10 3 32" xfId="193"/>
    <cellStyle name="Normal 3 10 3 33" xfId="194"/>
    <cellStyle name="Normal 3 10 3 34" xfId="195"/>
    <cellStyle name="Normal 3 10 3 35" xfId="196"/>
    <cellStyle name="Normal 3 10 3 36" xfId="197"/>
    <cellStyle name="Normal 3 10 3 37" xfId="198"/>
    <cellStyle name="Normal 3 10 3 38" xfId="199"/>
    <cellStyle name="Normal 3 10 3 39" xfId="200"/>
    <cellStyle name="Normal 3 10 3 4" xfId="201"/>
    <cellStyle name="Normal 3 10 3 40" xfId="202"/>
    <cellStyle name="Normal 3 10 3 41" xfId="203"/>
    <cellStyle name="Normal 3 10 3 42" xfId="204"/>
    <cellStyle name="Normal 3 10 3 43" xfId="205"/>
    <cellStyle name="Normal 3 10 3 5" xfId="206"/>
    <cellStyle name="Normal 3 10 3 6" xfId="207"/>
    <cellStyle name="Normal 3 10 3 7" xfId="208"/>
    <cellStyle name="Normal 3 10 3 8" xfId="209"/>
    <cellStyle name="Normal 3 10 3 9" xfId="210"/>
    <cellStyle name="Normal 3 10 4" xfId="211"/>
    <cellStyle name="Normal 3 10 4 10" xfId="212"/>
    <cellStyle name="Normal 3 10 4 11" xfId="213"/>
    <cellStyle name="Normal 3 10 4 12" xfId="214"/>
    <cellStyle name="Normal 3 10 4 13" xfId="215"/>
    <cellStyle name="Normal 3 10 4 14" xfId="216"/>
    <cellStyle name="Normal 3 10 4 15" xfId="217"/>
    <cellStyle name="Normal 3 10 4 16" xfId="218"/>
    <cellStyle name="Normal 3 10 4 17" xfId="219"/>
    <cellStyle name="Normal 3 10 4 18" xfId="220"/>
    <cellStyle name="Normal 3 10 4 19" xfId="221"/>
    <cellStyle name="Normal 3 10 4 2" xfId="222"/>
    <cellStyle name="Normal 3 10 4 20" xfId="223"/>
    <cellStyle name="Normal 3 10 4 21" xfId="224"/>
    <cellStyle name="Normal 3 10 4 22" xfId="225"/>
    <cellStyle name="Normal 3 10 4 23" xfId="226"/>
    <cellStyle name="Normal 3 10 4 24" xfId="227"/>
    <cellStyle name="Normal 3 10 4 25" xfId="228"/>
    <cellStyle name="Normal 3 10 4 26" xfId="229"/>
    <cellStyle name="Normal 3 10 4 27" xfId="230"/>
    <cellStyle name="Normal 3 10 4 28" xfId="231"/>
    <cellStyle name="Normal 3 10 4 29" xfId="232"/>
    <cellStyle name="Normal 3 10 4 3" xfId="233"/>
    <cellStyle name="Normal 3 10 4 30" xfId="234"/>
    <cellStyle name="Normal 3 10 4 31" xfId="235"/>
    <cellStyle name="Normal 3 10 4 32" xfId="236"/>
    <cellStyle name="Normal 3 10 4 33" xfId="237"/>
    <cellStyle name="Normal 3 10 4 34" xfId="238"/>
    <cellStyle name="Normal 3 10 4 35" xfId="239"/>
    <cellStyle name="Normal 3 10 4 36" xfId="240"/>
    <cellStyle name="Normal 3 10 4 37" xfId="241"/>
    <cellStyle name="Normal 3 10 4 38" xfId="242"/>
    <cellStyle name="Normal 3 10 4 39" xfId="243"/>
    <cellStyle name="Normal 3 10 4 4" xfId="244"/>
    <cellStyle name="Normal 3 10 4 40" xfId="245"/>
    <cellStyle name="Normal 3 10 4 41" xfId="246"/>
    <cellStyle name="Normal 3 10 4 42" xfId="247"/>
    <cellStyle name="Normal 3 10 4 43" xfId="248"/>
    <cellStyle name="Normal 3 10 4 5" xfId="249"/>
    <cellStyle name="Normal 3 10 4 6" xfId="250"/>
    <cellStyle name="Normal 3 10 4 7" xfId="251"/>
    <cellStyle name="Normal 3 10 4 8" xfId="252"/>
    <cellStyle name="Normal 3 10 4 9" xfId="253"/>
    <cellStyle name="Normal 3 11" xfId="254"/>
    <cellStyle name="Normal 3 11 2" xfId="255"/>
    <cellStyle name="Normal 3 11 2 10" xfId="256"/>
    <cellStyle name="Normal 3 11 2 11" xfId="257"/>
    <cellStyle name="Normal 3 11 2 12" xfId="258"/>
    <cellStyle name="Normal 3 11 2 13" xfId="259"/>
    <cellStyle name="Normal 3 11 2 14" xfId="260"/>
    <cellStyle name="Normal 3 11 2 15" xfId="261"/>
    <cellStyle name="Normal 3 11 2 16" xfId="262"/>
    <cellStyle name="Normal 3 11 2 17" xfId="263"/>
    <cellStyle name="Normal 3 11 2 18" xfId="264"/>
    <cellStyle name="Normal 3 11 2 19" xfId="265"/>
    <cellStyle name="Normal 3 11 2 2" xfId="266"/>
    <cellStyle name="Normal 3 11 2 20" xfId="267"/>
    <cellStyle name="Normal 3 11 2 21" xfId="268"/>
    <cellStyle name="Normal 3 11 2 22" xfId="269"/>
    <cellStyle name="Normal 3 11 2 23" xfId="270"/>
    <cellStyle name="Normal 3 11 2 24" xfId="271"/>
    <cellStyle name="Normal 3 11 2 25" xfId="272"/>
    <cellStyle name="Normal 3 11 2 26" xfId="273"/>
    <cellStyle name="Normal 3 11 2 27" xfId="274"/>
    <cellStyle name="Normal 3 11 2 28" xfId="275"/>
    <cellStyle name="Normal 3 11 2 29" xfId="276"/>
    <cellStyle name="Normal 3 11 2 3" xfId="277"/>
    <cellStyle name="Normal 3 11 2 30" xfId="278"/>
    <cellStyle name="Normal 3 11 2 31" xfId="279"/>
    <cellStyle name="Normal 3 11 2 32" xfId="280"/>
    <cellStyle name="Normal 3 11 2 33" xfId="281"/>
    <cellStyle name="Normal 3 11 2 34" xfId="282"/>
    <cellStyle name="Normal 3 11 2 35" xfId="283"/>
    <cellStyle name="Normal 3 11 2 36" xfId="284"/>
    <cellStyle name="Normal 3 11 2 37" xfId="285"/>
    <cellStyle name="Normal 3 11 2 38" xfId="286"/>
    <cellStyle name="Normal 3 11 2 39" xfId="287"/>
    <cellStyle name="Normal 3 11 2 4" xfId="288"/>
    <cellStyle name="Normal 3 11 2 40" xfId="289"/>
    <cellStyle name="Normal 3 11 2 41" xfId="290"/>
    <cellStyle name="Normal 3 11 2 42" xfId="291"/>
    <cellStyle name="Normal 3 11 2 43" xfId="292"/>
    <cellStyle name="Normal 3 11 2 5" xfId="293"/>
    <cellStyle name="Normal 3 11 2 6" xfId="294"/>
    <cellStyle name="Normal 3 11 2 7" xfId="295"/>
    <cellStyle name="Normal 3 11 2 8" xfId="296"/>
    <cellStyle name="Normal 3 11 2 9" xfId="297"/>
    <cellStyle name="Normal 3 11 3" xfId="298"/>
    <cellStyle name="Normal 3 11 3 10" xfId="299"/>
    <cellStyle name="Normal 3 11 3 11" xfId="300"/>
    <cellStyle name="Normal 3 11 3 12" xfId="301"/>
    <cellStyle name="Normal 3 11 3 13" xfId="302"/>
    <cellStyle name="Normal 3 11 3 14" xfId="303"/>
    <cellStyle name="Normal 3 11 3 15" xfId="304"/>
    <cellStyle name="Normal 3 11 3 16" xfId="305"/>
    <cellStyle name="Normal 3 11 3 17" xfId="306"/>
    <cellStyle name="Normal 3 11 3 18" xfId="307"/>
    <cellStyle name="Normal 3 11 3 19" xfId="308"/>
    <cellStyle name="Normal 3 11 3 2" xfId="309"/>
    <cellStyle name="Normal 3 11 3 20" xfId="310"/>
    <cellStyle name="Normal 3 11 3 21" xfId="311"/>
    <cellStyle name="Normal 3 11 3 22" xfId="312"/>
    <cellStyle name="Normal 3 11 3 23" xfId="313"/>
    <cellStyle name="Normal 3 11 3 24" xfId="314"/>
    <cellStyle name="Normal 3 11 3 25" xfId="315"/>
    <cellStyle name="Normal 3 11 3 26" xfId="316"/>
    <cellStyle name="Normal 3 11 3 27" xfId="317"/>
    <cellStyle name="Normal 3 11 3 28" xfId="318"/>
    <cellStyle name="Normal 3 11 3 29" xfId="319"/>
    <cellStyle name="Normal 3 11 3 3" xfId="320"/>
    <cellStyle name="Normal 3 11 3 30" xfId="321"/>
    <cellStyle name="Normal 3 11 3 31" xfId="322"/>
    <cellStyle name="Normal 3 11 3 32" xfId="323"/>
    <cellStyle name="Normal 3 11 3 33" xfId="324"/>
    <cellStyle name="Normal 3 11 3 34" xfId="325"/>
    <cellStyle name="Normal 3 11 3 35" xfId="326"/>
    <cellStyle name="Normal 3 11 3 36" xfId="327"/>
    <cellStyle name="Normal 3 11 3 37" xfId="328"/>
    <cellStyle name="Normal 3 11 3 38" xfId="329"/>
    <cellStyle name="Normal 3 11 3 39" xfId="330"/>
    <cellStyle name="Normal 3 11 3 4" xfId="331"/>
    <cellStyle name="Normal 3 11 3 40" xfId="332"/>
    <cellStyle name="Normal 3 11 3 41" xfId="333"/>
    <cellStyle name="Normal 3 11 3 42" xfId="334"/>
    <cellStyle name="Normal 3 11 3 43" xfId="335"/>
    <cellStyle name="Normal 3 11 3 5" xfId="336"/>
    <cellStyle name="Normal 3 11 3 6" xfId="337"/>
    <cellStyle name="Normal 3 11 3 7" xfId="338"/>
    <cellStyle name="Normal 3 11 3 8" xfId="339"/>
    <cellStyle name="Normal 3 11 3 9" xfId="340"/>
    <cellStyle name="Normal 3 11 4" xfId="341"/>
    <cellStyle name="Normal 3 11 4 10" xfId="342"/>
    <cellStyle name="Normal 3 11 4 11" xfId="343"/>
    <cellStyle name="Normal 3 11 4 12" xfId="344"/>
    <cellStyle name="Normal 3 11 4 13" xfId="345"/>
    <cellStyle name="Normal 3 11 4 14" xfId="346"/>
    <cellStyle name="Normal 3 11 4 15" xfId="347"/>
    <cellStyle name="Normal 3 11 4 16" xfId="348"/>
    <cellStyle name="Normal 3 11 4 17" xfId="349"/>
    <cellStyle name="Normal 3 11 4 18" xfId="350"/>
    <cellStyle name="Normal 3 11 4 19" xfId="351"/>
    <cellStyle name="Normal 3 11 4 2" xfId="352"/>
    <cellStyle name="Normal 3 11 4 20" xfId="353"/>
    <cellStyle name="Normal 3 11 4 21" xfId="354"/>
    <cellStyle name="Normal 3 11 4 22" xfId="355"/>
    <cellStyle name="Normal 3 11 4 23" xfId="356"/>
    <cellStyle name="Normal 3 11 4 24" xfId="357"/>
    <cellStyle name="Normal 3 11 4 25" xfId="358"/>
    <cellStyle name="Normal 3 11 4 26" xfId="359"/>
    <cellStyle name="Normal 3 11 4 27" xfId="360"/>
    <cellStyle name="Normal 3 11 4 28" xfId="361"/>
    <cellStyle name="Normal 3 11 4 29" xfId="362"/>
    <cellStyle name="Normal 3 11 4 3" xfId="363"/>
    <cellStyle name="Normal 3 11 4 30" xfId="364"/>
    <cellStyle name="Normal 3 11 4 31" xfId="365"/>
    <cellStyle name="Normal 3 11 4 32" xfId="366"/>
    <cellStyle name="Normal 3 11 4 33" xfId="367"/>
    <cellStyle name="Normal 3 11 4 34" xfId="368"/>
    <cellStyle name="Normal 3 11 4 35" xfId="369"/>
    <cellStyle name="Normal 3 11 4 36" xfId="370"/>
    <cellStyle name="Normal 3 11 4 37" xfId="371"/>
    <cellStyle name="Normal 3 11 4 38" xfId="372"/>
    <cellStyle name="Normal 3 11 4 39" xfId="373"/>
    <cellStyle name="Normal 3 11 4 4" xfId="374"/>
    <cellStyle name="Normal 3 11 4 40" xfId="375"/>
    <cellStyle name="Normal 3 11 4 41" xfId="376"/>
    <cellStyle name="Normal 3 11 4 42" xfId="377"/>
    <cellStyle name="Normal 3 11 4 43" xfId="378"/>
    <cellStyle name="Normal 3 11 4 5" xfId="379"/>
    <cellStyle name="Normal 3 11 4 6" xfId="380"/>
    <cellStyle name="Normal 3 11 4 7" xfId="381"/>
    <cellStyle name="Normal 3 11 4 8" xfId="382"/>
    <cellStyle name="Normal 3 11 4 9" xfId="383"/>
    <cellStyle name="Normal 3 12" xfId="384"/>
    <cellStyle name="Normal 3 12 2" xfId="385"/>
    <cellStyle name="Normal 3 12 2 10" xfId="386"/>
    <cellStyle name="Normal 3 12 2 11" xfId="387"/>
    <cellStyle name="Normal 3 12 2 12" xfId="388"/>
    <cellStyle name="Normal 3 12 2 13" xfId="389"/>
    <cellStyle name="Normal 3 12 2 14" xfId="390"/>
    <cellStyle name="Normal 3 12 2 15" xfId="391"/>
    <cellStyle name="Normal 3 12 2 16" xfId="392"/>
    <cellStyle name="Normal 3 12 2 17" xfId="393"/>
    <cellStyle name="Normal 3 12 2 18" xfId="394"/>
    <cellStyle name="Normal 3 12 2 19" xfId="395"/>
    <cellStyle name="Normal 3 12 2 2" xfId="396"/>
    <cellStyle name="Normal 3 12 2 20" xfId="397"/>
    <cellStyle name="Normal 3 12 2 21" xfId="398"/>
    <cellStyle name="Normal 3 12 2 22" xfId="399"/>
    <cellStyle name="Normal 3 12 2 23" xfId="400"/>
    <cellStyle name="Normal 3 12 2 24" xfId="401"/>
    <cellStyle name="Normal 3 12 2 25" xfId="402"/>
    <cellStyle name="Normal 3 12 2 26" xfId="403"/>
    <cellStyle name="Normal 3 12 2 27" xfId="404"/>
    <cellStyle name="Normal 3 12 2 28" xfId="405"/>
    <cellStyle name="Normal 3 12 2 29" xfId="406"/>
    <cellStyle name="Normal 3 12 2 3" xfId="407"/>
    <cellStyle name="Normal 3 12 2 30" xfId="408"/>
    <cellStyle name="Normal 3 12 2 31" xfId="409"/>
    <cellStyle name="Normal 3 12 2 32" xfId="410"/>
    <cellStyle name="Normal 3 12 2 33" xfId="411"/>
    <cellStyle name="Normal 3 12 2 34" xfId="412"/>
    <cellStyle name="Normal 3 12 2 35" xfId="413"/>
    <cellStyle name="Normal 3 12 2 36" xfId="414"/>
    <cellStyle name="Normal 3 12 2 37" xfId="415"/>
    <cellStyle name="Normal 3 12 2 38" xfId="416"/>
    <cellStyle name="Normal 3 12 2 39" xfId="417"/>
    <cellStyle name="Normal 3 12 2 4" xfId="418"/>
    <cellStyle name="Normal 3 12 2 40" xfId="419"/>
    <cellStyle name="Normal 3 12 2 41" xfId="420"/>
    <cellStyle name="Normal 3 12 2 42" xfId="421"/>
    <cellStyle name="Normal 3 12 2 43" xfId="422"/>
    <cellStyle name="Normal 3 12 2 5" xfId="423"/>
    <cellStyle name="Normal 3 12 2 6" xfId="424"/>
    <cellStyle name="Normal 3 12 2 7" xfId="425"/>
    <cellStyle name="Normal 3 12 2 8" xfId="426"/>
    <cellStyle name="Normal 3 12 2 9" xfId="427"/>
    <cellStyle name="Normal 3 12 3" xfId="428"/>
    <cellStyle name="Normal 3 12 3 10" xfId="429"/>
    <cellStyle name="Normal 3 12 3 11" xfId="430"/>
    <cellStyle name="Normal 3 12 3 12" xfId="431"/>
    <cellStyle name="Normal 3 12 3 13" xfId="432"/>
    <cellStyle name="Normal 3 12 3 14" xfId="433"/>
    <cellStyle name="Normal 3 12 3 15" xfId="434"/>
    <cellStyle name="Normal 3 12 3 16" xfId="435"/>
    <cellStyle name="Normal 3 12 3 17" xfId="436"/>
    <cellStyle name="Normal 3 12 3 18" xfId="437"/>
    <cellStyle name="Normal 3 12 3 19" xfId="438"/>
    <cellStyle name="Normal 3 12 3 2" xfId="439"/>
    <cellStyle name="Normal 3 12 3 20" xfId="440"/>
    <cellStyle name="Normal 3 12 3 21" xfId="441"/>
    <cellStyle name="Normal 3 12 3 22" xfId="442"/>
    <cellStyle name="Normal 3 12 3 23" xfId="443"/>
    <cellStyle name="Normal 3 12 3 24" xfId="444"/>
    <cellStyle name="Normal 3 12 3 25" xfId="445"/>
    <cellStyle name="Normal 3 12 3 26" xfId="446"/>
    <cellStyle name="Normal 3 12 3 27" xfId="447"/>
    <cellStyle name="Normal 3 12 3 28" xfId="448"/>
    <cellStyle name="Normal 3 12 3 29" xfId="449"/>
    <cellStyle name="Normal 3 12 3 3" xfId="450"/>
    <cellStyle name="Normal 3 12 3 30" xfId="451"/>
    <cellStyle name="Normal 3 12 3 31" xfId="452"/>
    <cellStyle name="Normal 3 12 3 32" xfId="453"/>
    <cellStyle name="Normal 3 12 3 33" xfId="454"/>
    <cellStyle name="Normal 3 12 3 34" xfId="455"/>
    <cellStyle name="Normal 3 12 3 35" xfId="456"/>
    <cellStyle name="Normal 3 12 3 36" xfId="457"/>
    <cellStyle name="Normal 3 12 3 37" xfId="458"/>
    <cellStyle name="Normal 3 12 3 38" xfId="459"/>
    <cellStyle name="Normal 3 12 3 39" xfId="460"/>
    <cellStyle name="Normal 3 12 3 4" xfId="461"/>
    <cellStyle name="Normal 3 12 3 40" xfId="462"/>
    <cellStyle name="Normal 3 12 3 41" xfId="463"/>
    <cellStyle name="Normal 3 12 3 42" xfId="464"/>
    <cellStyle name="Normal 3 12 3 43" xfId="465"/>
    <cellStyle name="Normal 3 12 3 5" xfId="466"/>
    <cellStyle name="Normal 3 12 3 6" xfId="467"/>
    <cellStyle name="Normal 3 12 3 7" xfId="468"/>
    <cellStyle name="Normal 3 12 3 8" xfId="469"/>
    <cellStyle name="Normal 3 12 3 9" xfId="470"/>
    <cellStyle name="Normal 3 12 4" xfId="471"/>
    <cellStyle name="Normal 3 12 4 10" xfId="472"/>
    <cellStyle name="Normal 3 12 4 11" xfId="473"/>
    <cellStyle name="Normal 3 12 4 12" xfId="474"/>
    <cellStyle name="Normal 3 12 4 13" xfId="475"/>
    <cellStyle name="Normal 3 12 4 14" xfId="476"/>
    <cellStyle name="Normal 3 12 4 15" xfId="477"/>
    <cellStyle name="Normal 3 12 4 16" xfId="478"/>
    <cellStyle name="Normal 3 12 4 17" xfId="479"/>
    <cellStyle name="Normal 3 12 4 18" xfId="480"/>
    <cellStyle name="Normal 3 12 4 19" xfId="481"/>
    <cellStyle name="Normal 3 12 4 2" xfId="482"/>
    <cellStyle name="Normal 3 12 4 20" xfId="483"/>
    <cellStyle name="Normal 3 12 4 21" xfId="484"/>
    <cellStyle name="Normal 3 12 4 22" xfId="485"/>
    <cellStyle name="Normal 3 12 4 23" xfId="486"/>
    <cellStyle name="Normal 3 12 4 24" xfId="487"/>
    <cellStyle name="Normal 3 12 4 25" xfId="488"/>
    <cellStyle name="Normal 3 12 4 26" xfId="489"/>
    <cellStyle name="Normal 3 12 4 27" xfId="490"/>
    <cellStyle name="Normal 3 12 4 28" xfId="491"/>
    <cellStyle name="Normal 3 12 4 29" xfId="492"/>
    <cellStyle name="Normal 3 12 4 3" xfId="493"/>
    <cellStyle name="Normal 3 12 4 30" xfId="494"/>
    <cellStyle name="Normal 3 12 4 31" xfId="495"/>
    <cellStyle name="Normal 3 12 4 32" xfId="496"/>
    <cellStyle name="Normal 3 12 4 33" xfId="497"/>
    <cellStyle name="Normal 3 12 4 34" xfId="498"/>
    <cellStyle name="Normal 3 12 4 35" xfId="499"/>
    <cellStyle name="Normal 3 12 4 36" xfId="500"/>
    <cellStyle name="Normal 3 12 4 37" xfId="501"/>
    <cellStyle name="Normal 3 12 4 38" xfId="502"/>
    <cellStyle name="Normal 3 12 4 39" xfId="503"/>
    <cellStyle name="Normal 3 12 4 4" xfId="504"/>
    <cellStyle name="Normal 3 12 4 40" xfId="505"/>
    <cellStyle name="Normal 3 12 4 41" xfId="506"/>
    <cellStyle name="Normal 3 12 4 42" xfId="507"/>
    <cellStyle name="Normal 3 12 4 43" xfId="508"/>
    <cellStyle name="Normal 3 12 4 5" xfId="509"/>
    <cellStyle name="Normal 3 12 4 6" xfId="510"/>
    <cellStyle name="Normal 3 12 4 7" xfId="511"/>
    <cellStyle name="Normal 3 12 4 8" xfId="512"/>
    <cellStyle name="Normal 3 12 4 9" xfId="513"/>
    <cellStyle name="Normal 3 13" xfId="514"/>
    <cellStyle name="Normal 3 13 2" xfId="515"/>
    <cellStyle name="Normal 3 13 2 10" xfId="516"/>
    <cellStyle name="Normal 3 13 2 11" xfId="517"/>
    <cellStyle name="Normal 3 13 2 12" xfId="518"/>
    <cellStyle name="Normal 3 13 2 13" xfId="519"/>
    <cellStyle name="Normal 3 13 2 14" xfId="520"/>
    <cellStyle name="Normal 3 13 2 15" xfId="521"/>
    <cellStyle name="Normal 3 13 2 16" xfId="522"/>
    <cellStyle name="Normal 3 13 2 17" xfId="523"/>
    <cellStyle name="Normal 3 13 2 18" xfId="524"/>
    <cellStyle name="Normal 3 13 2 19" xfId="525"/>
    <cellStyle name="Normal 3 13 2 2" xfId="526"/>
    <cellStyle name="Normal 3 13 2 20" xfId="527"/>
    <cellStyle name="Normal 3 13 2 21" xfId="528"/>
    <cellStyle name="Normal 3 13 2 22" xfId="529"/>
    <cellStyle name="Normal 3 13 2 23" xfId="530"/>
    <cellStyle name="Normal 3 13 2 24" xfId="531"/>
    <cellStyle name="Normal 3 13 2 25" xfId="532"/>
    <cellStyle name="Normal 3 13 2 26" xfId="533"/>
    <cellStyle name="Normal 3 13 2 27" xfId="534"/>
    <cellStyle name="Normal 3 13 2 28" xfId="535"/>
    <cellStyle name="Normal 3 13 2 29" xfId="536"/>
    <cellStyle name="Normal 3 13 2 3" xfId="537"/>
    <cellStyle name="Normal 3 13 2 30" xfId="538"/>
    <cellStyle name="Normal 3 13 2 31" xfId="539"/>
    <cellStyle name="Normal 3 13 2 32" xfId="540"/>
    <cellStyle name="Normal 3 13 2 33" xfId="541"/>
    <cellStyle name="Normal 3 13 2 34" xfId="542"/>
    <cellStyle name="Normal 3 13 2 35" xfId="543"/>
    <cellStyle name="Normal 3 13 2 36" xfId="544"/>
    <cellStyle name="Normal 3 13 2 37" xfId="545"/>
    <cellStyle name="Normal 3 13 2 38" xfId="546"/>
    <cellStyle name="Normal 3 13 2 39" xfId="547"/>
    <cellStyle name="Normal 3 13 2 4" xfId="548"/>
    <cellStyle name="Normal 3 13 2 40" xfId="549"/>
    <cellStyle name="Normal 3 13 2 41" xfId="550"/>
    <cellStyle name="Normal 3 13 2 42" xfId="551"/>
    <cellStyle name="Normal 3 13 2 43" xfId="552"/>
    <cellStyle name="Normal 3 13 2 5" xfId="553"/>
    <cellStyle name="Normal 3 13 2 6" xfId="554"/>
    <cellStyle name="Normal 3 13 2 7" xfId="555"/>
    <cellStyle name="Normal 3 13 2 8" xfId="556"/>
    <cellStyle name="Normal 3 13 2 9" xfId="557"/>
    <cellStyle name="Normal 3 13 3" xfId="558"/>
    <cellStyle name="Normal 3 13 3 10" xfId="559"/>
    <cellStyle name="Normal 3 13 3 11" xfId="560"/>
    <cellStyle name="Normal 3 13 3 12" xfId="561"/>
    <cellStyle name="Normal 3 13 3 13" xfId="562"/>
    <cellStyle name="Normal 3 13 3 14" xfId="563"/>
    <cellStyle name="Normal 3 13 3 15" xfId="564"/>
    <cellStyle name="Normal 3 13 3 16" xfId="565"/>
    <cellStyle name="Normal 3 13 3 17" xfId="566"/>
    <cellStyle name="Normal 3 13 3 18" xfId="567"/>
    <cellStyle name="Normal 3 13 3 19" xfId="568"/>
    <cellStyle name="Normal 3 13 3 2" xfId="569"/>
    <cellStyle name="Normal 3 13 3 20" xfId="570"/>
    <cellStyle name="Normal 3 13 3 21" xfId="571"/>
    <cellStyle name="Normal 3 13 3 22" xfId="572"/>
    <cellStyle name="Normal 3 13 3 23" xfId="573"/>
    <cellStyle name="Normal 3 13 3 24" xfId="574"/>
    <cellStyle name="Normal 3 13 3 25" xfId="575"/>
    <cellStyle name="Normal 3 13 3 26" xfId="576"/>
    <cellStyle name="Normal 3 13 3 27" xfId="577"/>
    <cellStyle name="Normal 3 13 3 28" xfId="578"/>
    <cellStyle name="Normal 3 13 3 29" xfId="579"/>
    <cellStyle name="Normal 3 13 3 3" xfId="580"/>
    <cellStyle name="Normal 3 13 3 30" xfId="581"/>
    <cellStyle name="Normal 3 13 3 31" xfId="582"/>
    <cellStyle name="Normal 3 13 3 32" xfId="583"/>
    <cellStyle name="Normal 3 13 3 33" xfId="584"/>
    <cellStyle name="Normal 3 13 3 34" xfId="585"/>
    <cellStyle name="Normal 3 13 3 35" xfId="586"/>
    <cellStyle name="Normal 3 13 3 36" xfId="587"/>
    <cellStyle name="Normal 3 13 3 37" xfId="588"/>
    <cellStyle name="Normal 3 13 3 38" xfId="589"/>
    <cellStyle name="Normal 3 13 3 39" xfId="590"/>
    <cellStyle name="Normal 3 13 3 4" xfId="591"/>
    <cellStyle name="Normal 3 13 3 40" xfId="592"/>
    <cellStyle name="Normal 3 13 3 41" xfId="593"/>
    <cellStyle name="Normal 3 13 3 42" xfId="594"/>
    <cellStyle name="Normal 3 13 3 43" xfId="595"/>
    <cellStyle name="Normal 3 13 3 5" xfId="596"/>
    <cellStyle name="Normal 3 13 3 6" xfId="597"/>
    <cellStyle name="Normal 3 13 3 7" xfId="598"/>
    <cellStyle name="Normal 3 13 3 8" xfId="599"/>
    <cellStyle name="Normal 3 13 3 9" xfId="600"/>
    <cellStyle name="Normal 3 13 4" xfId="601"/>
    <cellStyle name="Normal 3 13 4 10" xfId="602"/>
    <cellStyle name="Normal 3 13 4 11" xfId="603"/>
    <cellStyle name="Normal 3 13 4 12" xfId="604"/>
    <cellStyle name="Normal 3 13 4 13" xfId="605"/>
    <cellStyle name="Normal 3 13 4 14" xfId="606"/>
    <cellStyle name="Normal 3 13 4 15" xfId="607"/>
    <cellStyle name="Normal 3 13 4 16" xfId="608"/>
    <cellStyle name="Normal 3 13 4 17" xfId="609"/>
    <cellStyle name="Normal 3 13 4 18" xfId="610"/>
    <cellStyle name="Normal 3 13 4 19" xfId="611"/>
    <cellStyle name="Normal 3 13 4 2" xfId="612"/>
    <cellStyle name="Normal 3 13 4 20" xfId="613"/>
    <cellStyle name="Normal 3 13 4 21" xfId="614"/>
    <cellStyle name="Normal 3 13 4 22" xfId="615"/>
    <cellStyle name="Normal 3 13 4 23" xfId="616"/>
    <cellStyle name="Normal 3 13 4 24" xfId="617"/>
    <cellStyle name="Normal 3 13 4 25" xfId="618"/>
    <cellStyle name="Normal 3 13 4 26" xfId="619"/>
    <cellStyle name="Normal 3 13 4 27" xfId="620"/>
    <cellStyle name="Normal 3 13 4 28" xfId="621"/>
    <cellStyle name="Normal 3 13 4 29" xfId="622"/>
    <cellStyle name="Normal 3 13 4 3" xfId="623"/>
    <cellStyle name="Normal 3 13 4 30" xfId="624"/>
    <cellStyle name="Normal 3 13 4 31" xfId="625"/>
    <cellStyle name="Normal 3 13 4 32" xfId="626"/>
    <cellStyle name="Normal 3 13 4 33" xfId="627"/>
    <cellStyle name="Normal 3 13 4 34" xfId="628"/>
    <cellStyle name="Normal 3 13 4 35" xfId="629"/>
    <cellStyle name="Normal 3 13 4 36" xfId="630"/>
    <cellStyle name="Normal 3 13 4 37" xfId="631"/>
    <cellStyle name="Normal 3 13 4 38" xfId="632"/>
    <cellStyle name="Normal 3 13 4 39" xfId="633"/>
    <cellStyle name="Normal 3 13 4 4" xfId="634"/>
    <cellStyle name="Normal 3 13 4 40" xfId="635"/>
    <cellStyle name="Normal 3 13 4 41" xfId="636"/>
    <cellStyle name="Normal 3 13 4 42" xfId="637"/>
    <cellStyle name="Normal 3 13 4 43" xfId="638"/>
    <cellStyle name="Normal 3 13 4 5" xfId="639"/>
    <cellStyle name="Normal 3 13 4 6" xfId="640"/>
    <cellStyle name="Normal 3 13 4 7" xfId="641"/>
    <cellStyle name="Normal 3 13 4 8" xfId="642"/>
    <cellStyle name="Normal 3 13 4 9" xfId="643"/>
    <cellStyle name="Normal 3 14" xfId="644"/>
    <cellStyle name="Normal 3 14 2" xfId="645"/>
    <cellStyle name="Normal 3 14 2 10" xfId="646"/>
    <cellStyle name="Normal 3 14 2 11" xfId="647"/>
    <cellStyle name="Normal 3 14 2 12" xfId="648"/>
    <cellStyle name="Normal 3 14 2 13" xfId="649"/>
    <cellStyle name="Normal 3 14 2 14" xfId="650"/>
    <cellStyle name="Normal 3 14 2 15" xfId="651"/>
    <cellStyle name="Normal 3 14 2 16" xfId="652"/>
    <cellStyle name="Normal 3 14 2 17" xfId="653"/>
    <cellStyle name="Normal 3 14 2 18" xfId="654"/>
    <cellStyle name="Normal 3 14 2 19" xfId="655"/>
    <cellStyle name="Normal 3 14 2 2" xfId="656"/>
    <cellStyle name="Normal 3 14 2 20" xfId="657"/>
    <cellStyle name="Normal 3 14 2 21" xfId="658"/>
    <cellStyle name="Normal 3 14 2 22" xfId="659"/>
    <cellStyle name="Normal 3 14 2 23" xfId="660"/>
    <cellStyle name="Normal 3 14 2 24" xfId="661"/>
    <cellStyle name="Normal 3 14 2 25" xfId="662"/>
    <cellStyle name="Normal 3 14 2 26" xfId="663"/>
    <cellStyle name="Normal 3 14 2 27" xfId="664"/>
    <cellStyle name="Normal 3 14 2 28" xfId="665"/>
    <cellStyle name="Normal 3 14 2 29" xfId="666"/>
    <cellStyle name="Normal 3 14 2 3" xfId="667"/>
    <cellStyle name="Normal 3 14 2 30" xfId="668"/>
    <cellStyle name="Normal 3 14 2 31" xfId="669"/>
    <cellStyle name="Normal 3 14 2 32" xfId="670"/>
    <cellStyle name="Normal 3 14 2 33" xfId="671"/>
    <cellStyle name="Normal 3 14 2 34" xfId="672"/>
    <cellStyle name="Normal 3 14 2 35" xfId="673"/>
    <cellStyle name="Normal 3 14 2 36" xfId="674"/>
    <cellStyle name="Normal 3 14 2 37" xfId="675"/>
    <cellStyle name="Normal 3 14 2 38" xfId="676"/>
    <cellStyle name="Normal 3 14 2 39" xfId="677"/>
    <cellStyle name="Normal 3 14 2 4" xfId="678"/>
    <cellStyle name="Normal 3 14 2 40" xfId="679"/>
    <cellStyle name="Normal 3 14 2 41" xfId="680"/>
    <cellStyle name="Normal 3 14 2 42" xfId="681"/>
    <cellStyle name="Normal 3 14 2 43" xfId="682"/>
    <cellStyle name="Normal 3 14 2 5" xfId="683"/>
    <cellStyle name="Normal 3 14 2 6" xfId="684"/>
    <cellStyle name="Normal 3 14 2 7" xfId="685"/>
    <cellStyle name="Normal 3 14 2 8" xfId="686"/>
    <cellStyle name="Normal 3 14 2 9" xfId="687"/>
    <cellStyle name="Normal 3 14 3" xfId="688"/>
    <cellStyle name="Normal 3 14 3 10" xfId="689"/>
    <cellStyle name="Normal 3 14 3 11" xfId="690"/>
    <cellStyle name="Normal 3 14 3 12" xfId="691"/>
    <cellStyle name="Normal 3 14 3 13" xfId="692"/>
    <cellStyle name="Normal 3 14 3 14" xfId="693"/>
    <cellStyle name="Normal 3 14 3 15" xfId="694"/>
    <cellStyle name="Normal 3 14 3 16" xfId="695"/>
    <cellStyle name="Normal 3 14 3 17" xfId="696"/>
    <cellStyle name="Normal 3 14 3 18" xfId="697"/>
    <cellStyle name="Normal 3 14 3 19" xfId="698"/>
    <cellStyle name="Normal 3 14 3 2" xfId="699"/>
    <cellStyle name="Normal 3 14 3 20" xfId="700"/>
    <cellStyle name="Normal 3 14 3 21" xfId="701"/>
    <cellStyle name="Normal 3 14 3 22" xfId="702"/>
    <cellStyle name="Normal 3 14 3 23" xfId="703"/>
    <cellStyle name="Normal 3 14 3 24" xfId="704"/>
    <cellStyle name="Normal 3 14 3 25" xfId="705"/>
    <cellStyle name="Normal 3 14 3 26" xfId="706"/>
    <cellStyle name="Normal 3 14 3 27" xfId="707"/>
    <cellStyle name="Normal 3 14 3 28" xfId="708"/>
    <cellStyle name="Normal 3 14 3 29" xfId="709"/>
    <cellStyle name="Normal 3 14 3 3" xfId="710"/>
    <cellStyle name="Normal 3 14 3 30" xfId="711"/>
    <cellStyle name="Normal 3 14 3 31" xfId="712"/>
    <cellStyle name="Normal 3 14 3 32" xfId="713"/>
    <cellStyle name="Normal 3 14 3 33" xfId="714"/>
    <cellStyle name="Normal 3 14 3 34" xfId="715"/>
    <cellStyle name="Normal 3 14 3 35" xfId="716"/>
    <cellStyle name="Normal 3 14 3 36" xfId="717"/>
    <cellStyle name="Normal 3 14 3 37" xfId="718"/>
    <cellStyle name="Normal 3 14 3 38" xfId="719"/>
    <cellStyle name="Normal 3 14 3 39" xfId="720"/>
    <cellStyle name="Normal 3 14 3 4" xfId="721"/>
    <cellStyle name="Normal 3 14 3 40" xfId="722"/>
    <cellStyle name="Normal 3 14 3 41" xfId="723"/>
    <cellStyle name="Normal 3 14 3 42" xfId="724"/>
    <cellStyle name="Normal 3 14 3 43" xfId="725"/>
    <cellStyle name="Normal 3 14 3 5" xfId="726"/>
    <cellStyle name="Normal 3 14 3 6" xfId="727"/>
    <cellStyle name="Normal 3 14 3 7" xfId="728"/>
    <cellStyle name="Normal 3 14 3 8" xfId="729"/>
    <cellStyle name="Normal 3 14 3 9" xfId="730"/>
    <cellStyle name="Normal 3 14 4" xfId="731"/>
    <cellStyle name="Normal 3 14 4 10" xfId="732"/>
    <cellStyle name="Normal 3 14 4 11" xfId="733"/>
    <cellStyle name="Normal 3 14 4 12" xfId="734"/>
    <cellStyle name="Normal 3 14 4 13" xfId="735"/>
    <cellStyle name="Normal 3 14 4 14" xfId="736"/>
    <cellStyle name="Normal 3 14 4 15" xfId="737"/>
    <cellStyle name="Normal 3 14 4 16" xfId="738"/>
    <cellStyle name="Normal 3 14 4 17" xfId="739"/>
    <cellStyle name="Normal 3 14 4 18" xfId="740"/>
    <cellStyle name="Normal 3 14 4 19" xfId="741"/>
    <cellStyle name="Normal 3 14 4 2" xfId="742"/>
    <cellStyle name="Normal 3 14 4 20" xfId="743"/>
    <cellStyle name="Normal 3 14 4 21" xfId="744"/>
    <cellStyle name="Normal 3 14 4 22" xfId="745"/>
    <cellStyle name="Normal 3 14 4 23" xfId="746"/>
    <cellStyle name="Normal 3 14 4 24" xfId="747"/>
    <cellStyle name="Normal 3 14 4 25" xfId="748"/>
    <cellStyle name="Normal 3 14 4 26" xfId="749"/>
    <cellStyle name="Normal 3 14 4 27" xfId="750"/>
    <cellStyle name="Normal 3 14 4 28" xfId="751"/>
    <cellStyle name="Normal 3 14 4 29" xfId="752"/>
    <cellStyle name="Normal 3 14 4 3" xfId="753"/>
    <cellStyle name="Normal 3 14 4 30" xfId="754"/>
    <cellStyle name="Normal 3 14 4 31" xfId="755"/>
    <cellStyle name="Normal 3 14 4 32" xfId="756"/>
    <cellStyle name="Normal 3 14 4 33" xfId="757"/>
    <cellStyle name="Normal 3 14 4 34" xfId="758"/>
    <cellStyle name="Normal 3 14 4 35" xfId="759"/>
    <cellStyle name="Normal 3 14 4 36" xfId="760"/>
    <cellStyle name="Normal 3 14 4 37" xfId="761"/>
    <cellStyle name="Normal 3 14 4 38" xfId="762"/>
    <cellStyle name="Normal 3 14 4 39" xfId="763"/>
    <cellStyle name="Normal 3 14 4 4" xfId="764"/>
    <cellStyle name="Normal 3 14 4 40" xfId="765"/>
    <cellStyle name="Normal 3 14 4 41" xfId="766"/>
    <cellStyle name="Normal 3 14 4 42" xfId="767"/>
    <cellStyle name="Normal 3 14 4 43" xfId="768"/>
    <cellStyle name="Normal 3 14 4 5" xfId="769"/>
    <cellStyle name="Normal 3 14 4 6" xfId="770"/>
    <cellStyle name="Normal 3 14 4 7" xfId="771"/>
    <cellStyle name="Normal 3 14 4 8" xfId="772"/>
    <cellStyle name="Normal 3 14 4 9" xfId="773"/>
    <cellStyle name="Normal 3 15" xfId="774"/>
    <cellStyle name="Normal 3 15 2" xfId="775"/>
    <cellStyle name="Normal 3 15 2 10" xfId="776"/>
    <cellStyle name="Normal 3 15 2 11" xfId="777"/>
    <cellStyle name="Normal 3 15 2 12" xfId="778"/>
    <cellStyle name="Normal 3 15 2 13" xfId="779"/>
    <cellStyle name="Normal 3 15 2 14" xfId="780"/>
    <cellStyle name="Normal 3 15 2 15" xfId="781"/>
    <cellStyle name="Normal 3 15 2 16" xfId="782"/>
    <cellStyle name="Normal 3 15 2 17" xfId="783"/>
    <cellStyle name="Normal 3 15 2 18" xfId="784"/>
    <cellStyle name="Normal 3 15 2 19" xfId="785"/>
    <cellStyle name="Normal 3 15 2 2" xfId="786"/>
    <cellStyle name="Normal 3 15 2 20" xfId="787"/>
    <cellStyle name="Normal 3 15 2 21" xfId="788"/>
    <cellStyle name="Normal 3 15 2 22" xfId="789"/>
    <cellStyle name="Normal 3 15 2 23" xfId="790"/>
    <cellStyle name="Normal 3 15 2 24" xfId="791"/>
    <cellStyle name="Normal 3 15 2 25" xfId="792"/>
    <cellStyle name="Normal 3 15 2 26" xfId="793"/>
    <cellStyle name="Normal 3 15 2 27" xfId="794"/>
    <cellStyle name="Normal 3 15 2 28" xfId="795"/>
    <cellStyle name="Normal 3 15 2 29" xfId="796"/>
    <cellStyle name="Normal 3 15 2 3" xfId="797"/>
    <cellStyle name="Normal 3 15 2 30" xfId="798"/>
    <cellStyle name="Normal 3 15 2 31" xfId="799"/>
    <cellStyle name="Normal 3 15 2 32" xfId="800"/>
    <cellStyle name="Normal 3 15 2 33" xfId="801"/>
    <cellStyle name="Normal 3 15 2 34" xfId="802"/>
    <cellStyle name="Normal 3 15 2 35" xfId="803"/>
    <cellStyle name="Normal 3 15 2 36" xfId="804"/>
    <cellStyle name="Normal 3 15 2 37" xfId="805"/>
    <cellStyle name="Normal 3 15 2 38" xfId="806"/>
    <cellStyle name="Normal 3 15 2 39" xfId="807"/>
    <cellStyle name="Normal 3 15 2 4" xfId="808"/>
    <cellStyle name="Normal 3 15 2 40" xfId="809"/>
    <cellStyle name="Normal 3 15 2 41" xfId="810"/>
    <cellStyle name="Normal 3 15 2 42" xfId="811"/>
    <cellStyle name="Normal 3 15 2 43" xfId="812"/>
    <cellStyle name="Normal 3 15 2 5" xfId="813"/>
    <cellStyle name="Normal 3 15 2 6" xfId="814"/>
    <cellStyle name="Normal 3 15 2 7" xfId="815"/>
    <cellStyle name="Normal 3 15 2 8" xfId="816"/>
    <cellStyle name="Normal 3 15 2 9" xfId="817"/>
    <cellStyle name="Normal 3 15 3" xfId="818"/>
    <cellStyle name="Normal 3 15 3 10" xfId="819"/>
    <cellStyle name="Normal 3 15 3 11" xfId="820"/>
    <cellStyle name="Normal 3 15 3 12" xfId="821"/>
    <cellStyle name="Normal 3 15 3 13" xfId="822"/>
    <cellStyle name="Normal 3 15 3 14" xfId="823"/>
    <cellStyle name="Normal 3 15 3 15" xfId="824"/>
    <cellStyle name="Normal 3 15 3 16" xfId="825"/>
    <cellStyle name="Normal 3 15 3 17" xfId="826"/>
    <cellStyle name="Normal 3 15 3 18" xfId="827"/>
    <cellStyle name="Normal 3 15 3 19" xfId="828"/>
    <cellStyle name="Normal 3 15 3 2" xfId="829"/>
    <cellStyle name="Normal 3 15 3 20" xfId="830"/>
    <cellStyle name="Normal 3 15 3 21" xfId="831"/>
    <cellStyle name="Normal 3 15 3 22" xfId="832"/>
    <cellStyle name="Normal 3 15 3 23" xfId="833"/>
    <cellStyle name="Normal 3 15 3 24" xfId="834"/>
    <cellStyle name="Normal 3 15 3 25" xfId="835"/>
    <cellStyle name="Normal 3 15 3 26" xfId="836"/>
    <cellStyle name="Normal 3 15 3 27" xfId="837"/>
    <cellStyle name="Normal 3 15 3 28" xfId="838"/>
    <cellStyle name="Normal 3 15 3 29" xfId="839"/>
    <cellStyle name="Normal 3 15 3 3" xfId="840"/>
    <cellStyle name="Normal 3 15 3 30" xfId="841"/>
    <cellStyle name="Normal 3 15 3 31" xfId="842"/>
    <cellStyle name="Normal 3 15 3 32" xfId="843"/>
    <cellStyle name="Normal 3 15 3 33" xfId="844"/>
    <cellStyle name="Normal 3 15 3 34" xfId="845"/>
    <cellStyle name="Normal 3 15 3 35" xfId="846"/>
    <cellStyle name="Normal 3 15 3 36" xfId="847"/>
    <cellStyle name="Normal 3 15 3 37" xfId="848"/>
    <cellStyle name="Normal 3 15 3 38" xfId="849"/>
    <cellStyle name="Normal 3 15 3 39" xfId="850"/>
    <cellStyle name="Normal 3 15 3 4" xfId="851"/>
    <cellStyle name="Normal 3 15 3 40" xfId="852"/>
    <cellStyle name="Normal 3 15 3 41" xfId="853"/>
    <cellStyle name="Normal 3 15 3 42" xfId="854"/>
    <cellStyle name="Normal 3 15 3 43" xfId="855"/>
    <cellStyle name="Normal 3 15 3 5" xfId="856"/>
    <cellStyle name="Normal 3 15 3 6" xfId="857"/>
    <cellStyle name="Normal 3 15 3 7" xfId="858"/>
    <cellStyle name="Normal 3 15 3 8" xfId="859"/>
    <cellStyle name="Normal 3 15 3 9" xfId="860"/>
    <cellStyle name="Normal 3 15 4" xfId="861"/>
    <cellStyle name="Normal 3 15 4 10" xfId="862"/>
    <cellStyle name="Normal 3 15 4 11" xfId="863"/>
    <cellStyle name="Normal 3 15 4 12" xfId="864"/>
    <cellStyle name="Normal 3 15 4 13" xfId="865"/>
    <cellStyle name="Normal 3 15 4 14" xfId="866"/>
    <cellStyle name="Normal 3 15 4 15" xfId="867"/>
    <cellStyle name="Normal 3 15 4 16" xfId="868"/>
    <cellStyle name="Normal 3 15 4 17" xfId="869"/>
    <cellStyle name="Normal 3 15 4 18" xfId="870"/>
    <cellStyle name="Normal 3 15 4 19" xfId="871"/>
    <cellStyle name="Normal 3 15 4 2" xfId="872"/>
    <cellStyle name="Normal 3 15 4 20" xfId="873"/>
    <cellStyle name="Normal 3 15 4 21" xfId="874"/>
    <cellStyle name="Normal 3 15 4 22" xfId="875"/>
    <cellStyle name="Normal 3 15 4 23" xfId="876"/>
    <cellStyle name="Normal 3 15 4 24" xfId="877"/>
    <cellStyle name="Normal 3 15 4 25" xfId="878"/>
    <cellStyle name="Normal 3 15 4 26" xfId="879"/>
    <cellStyle name="Normal 3 15 4 27" xfId="880"/>
    <cellStyle name="Normal 3 15 4 28" xfId="881"/>
    <cellStyle name="Normal 3 15 4 29" xfId="882"/>
    <cellStyle name="Normal 3 15 4 3" xfId="883"/>
    <cellStyle name="Normal 3 15 4 30" xfId="884"/>
    <cellStyle name="Normal 3 15 4 31" xfId="885"/>
    <cellStyle name="Normal 3 15 4 32" xfId="886"/>
    <cellStyle name="Normal 3 15 4 33" xfId="887"/>
    <cellStyle name="Normal 3 15 4 34" xfId="888"/>
    <cellStyle name="Normal 3 15 4 35" xfId="889"/>
    <cellStyle name="Normal 3 15 4 36" xfId="890"/>
    <cellStyle name="Normal 3 15 4 37" xfId="891"/>
    <cellStyle name="Normal 3 15 4 38" xfId="892"/>
    <cellStyle name="Normal 3 15 4 39" xfId="893"/>
    <cellStyle name="Normal 3 15 4 4" xfId="894"/>
    <cellStyle name="Normal 3 15 4 40" xfId="895"/>
    <cellStyle name="Normal 3 15 4 41" xfId="896"/>
    <cellStyle name="Normal 3 15 4 42" xfId="897"/>
    <cellStyle name="Normal 3 15 4 43" xfId="898"/>
    <cellStyle name="Normal 3 15 4 5" xfId="899"/>
    <cellStyle name="Normal 3 15 4 6" xfId="900"/>
    <cellStyle name="Normal 3 15 4 7" xfId="901"/>
    <cellStyle name="Normal 3 15 4 8" xfId="902"/>
    <cellStyle name="Normal 3 15 4 9" xfId="903"/>
    <cellStyle name="Normal 3 16" xfId="904"/>
    <cellStyle name="Normal 3 16 2" xfId="905"/>
    <cellStyle name="Normal 3 16 2 10" xfId="906"/>
    <cellStyle name="Normal 3 16 2 11" xfId="907"/>
    <cellStyle name="Normal 3 16 2 12" xfId="908"/>
    <cellStyle name="Normal 3 16 2 13" xfId="909"/>
    <cellStyle name="Normal 3 16 2 14" xfId="910"/>
    <cellStyle name="Normal 3 16 2 15" xfId="911"/>
    <cellStyle name="Normal 3 16 2 16" xfId="912"/>
    <cellStyle name="Normal 3 16 2 17" xfId="913"/>
    <cellStyle name="Normal 3 16 2 18" xfId="914"/>
    <cellStyle name="Normal 3 16 2 19" xfId="915"/>
    <cellStyle name="Normal 3 16 2 2" xfId="916"/>
    <cellStyle name="Normal 3 16 2 20" xfId="917"/>
    <cellStyle name="Normal 3 16 2 21" xfId="918"/>
    <cellStyle name="Normal 3 16 2 22" xfId="919"/>
    <cellStyle name="Normal 3 16 2 23" xfId="920"/>
    <cellStyle name="Normal 3 16 2 24" xfId="921"/>
    <cellStyle name="Normal 3 16 2 25" xfId="922"/>
    <cellStyle name="Normal 3 16 2 26" xfId="923"/>
    <cellStyle name="Normal 3 16 2 27" xfId="924"/>
    <cellStyle name="Normal 3 16 2 28" xfId="925"/>
    <cellStyle name="Normal 3 16 2 29" xfId="926"/>
    <cellStyle name="Normal 3 16 2 3" xfId="927"/>
    <cellStyle name="Normal 3 16 2 30" xfId="928"/>
    <cellStyle name="Normal 3 16 2 31" xfId="929"/>
    <cellStyle name="Normal 3 16 2 32" xfId="930"/>
    <cellStyle name="Normal 3 16 2 33" xfId="931"/>
    <cellStyle name="Normal 3 16 2 34" xfId="932"/>
    <cellStyle name="Normal 3 16 2 35" xfId="933"/>
    <cellStyle name="Normal 3 16 2 36" xfId="934"/>
    <cellStyle name="Normal 3 16 2 37" xfId="935"/>
    <cellStyle name="Normal 3 16 2 38" xfId="936"/>
    <cellStyle name="Normal 3 16 2 39" xfId="937"/>
    <cellStyle name="Normal 3 16 2 4" xfId="938"/>
    <cellStyle name="Normal 3 16 2 40" xfId="939"/>
    <cellStyle name="Normal 3 16 2 41" xfId="940"/>
    <cellStyle name="Normal 3 16 2 42" xfId="941"/>
    <cellStyle name="Normal 3 16 2 43" xfId="942"/>
    <cellStyle name="Normal 3 16 2 5" xfId="943"/>
    <cellStyle name="Normal 3 16 2 6" xfId="944"/>
    <cellStyle name="Normal 3 16 2 7" xfId="945"/>
    <cellStyle name="Normal 3 16 2 8" xfId="946"/>
    <cellStyle name="Normal 3 16 2 9" xfId="947"/>
    <cellStyle name="Normal 3 16 3" xfId="948"/>
    <cellStyle name="Normal 3 16 3 10" xfId="949"/>
    <cellStyle name="Normal 3 16 3 11" xfId="950"/>
    <cellStyle name="Normal 3 16 3 12" xfId="951"/>
    <cellStyle name="Normal 3 16 3 13" xfId="952"/>
    <cellStyle name="Normal 3 16 3 14" xfId="953"/>
    <cellStyle name="Normal 3 16 3 15" xfId="954"/>
    <cellStyle name="Normal 3 16 3 16" xfId="955"/>
    <cellStyle name="Normal 3 16 3 17" xfId="956"/>
    <cellStyle name="Normal 3 16 3 18" xfId="957"/>
    <cellStyle name="Normal 3 16 3 19" xfId="958"/>
    <cellStyle name="Normal 3 16 3 2" xfId="959"/>
    <cellStyle name="Normal 3 16 3 20" xfId="960"/>
    <cellStyle name="Normal 3 16 3 21" xfId="961"/>
    <cellStyle name="Normal 3 16 3 22" xfId="962"/>
    <cellStyle name="Normal 3 16 3 23" xfId="963"/>
    <cellStyle name="Normal 3 16 3 24" xfId="964"/>
    <cellStyle name="Normal 3 16 3 25" xfId="965"/>
    <cellStyle name="Normal 3 16 3 26" xfId="966"/>
    <cellStyle name="Normal 3 16 3 27" xfId="967"/>
    <cellStyle name="Normal 3 16 3 28" xfId="968"/>
    <cellStyle name="Normal 3 16 3 29" xfId="969"/>
    <cellStyle name="Normal 3 16 3 3" xfId="970"/>
    <cellStyle name="Normal 3 16 3 30" xfId="971"/>
    <cellStyle name="Normal 3 16 3 31" xfId="972"/>
    <cellStyle name="Normal 3 16 3 32" xfId="973"/>
    <cellStyle name="Normal 3 16 3 33" xfId="974"/>
    <cellStyle name="Normal 3 16 3 34" xfId="975"/>
    <cellStyle name="Normal 3 16 3 35" xfId="976"/>
    <cellStyle name="Normal 3 16 3 36" xfId="977"/>
    <cellStyle name="Normal 3 16 3 37" xfId="978"/>
    <cellStyle name="Normal 3 16 3 38" xfId="979"/>
    <cellStyle name="Normal 3 16 3 39" xfId="980"/>
    <cellStyle name="Normal 3 16 3 4" xfId="981"/>
    <cellStyle name="Normal 3 16 3 40" xfId="982"/>
    <cellStyle name="Normal 3 16 3 41" xfId="983"/>
    <cellStyle name="Normal 3 16 3 42" xfId="984"/>
    <cellStyle name="Normal 3 16 3 43" xfId="985"/>
    <cellStyle name="Normal 3 16 3 5" xfId="986"/>
    <cellStyle name="Normal 3 16 3 6" xfId="987"/>
    <cellStyle name="Normal 3 16 3 7" xfId="988"/>
    <cellStyle name="Normal 3 16 3 8" xfId="989"/>
    <cellStyle name="Normal 3 16 3 9" xfId="990"/>
    <cellStyle name="Normal 3 16 4" xfId="991"/>
    <cellStyle name="Normal 3 16 4 10" xfId="992"/>
    <cellStyle name="Normal 3 16 4 11" xfId="993"/>
    <cellStyle name="Normal 3 16 4 12" xfId="994"/>
    <cellStyle name="Normal 3 16 4 13" xfId="995"/>
    <cellStyle name="Normal 3 16 4 14" xfId="996"/>
    <cellStyle name="Normal 3 16 4 15" xfId="997"/>
    <cellStyle name="Normal 3 16 4 16" xfId="998"/>
    <cellStyle name="Normal 3 16 4 17" xfId="999"/>
    <cellStyle name="Normal 3 16 4 18" xfId="1000"/>
    <cellStyle name="Normal 3 16 4 19" xfId="1001"/>
    <cellStyle name="Normal 3 16 4 2" xfId="1002"/>
    <cellStyle name="Normal 3 16 4 20" xfId="1003"/>
    <cellStyle name="Normal 3 16 4 21" xfId="1004"/>
    <cellStyle name="Normal 3 16 4 22" xfId="1005"/>
    <cellStyle name="Normal 3 16 4 23" xfId="1006"/>
    <cellStyle name="Normal 3 16 4 24" xfId="1007"/>
    <cellStyle name="Normal 3 16 4 25" xfId="1008"/>
    <cellStyle name="Normal 3 16 4 26" xfId="1009"/>
    <cellStyle name="Normal 3 16 4 27" xfId="1010"/>
    <cellStyle name="Normal 3 16 4 28" xfId="1011"/>
    <cellStyle name="Normal 3 16 4 29" xfId="1012"/>
    <cellStyle name="Normal 3 16 4 3" xfId="1013"/>
    <cellStyle name="Normal 3 16 4 30" xfId="1014"/>
    <cellStyle name="Normal 3 16 4 31" xfId="1015"/>
    <cellStyle name="Normal 3 16 4 32" xfId="1016"/>
    <cellStyle name="Normal 3 16 4 33" xfId="1017"/>
    <cellStyle name="Normal 3 16 4 34" xfId="1018"/>
    <cellStyle name="Normal 3 16 4 35" xfId="1019"/>
    <cellStyle name="Normal 3 16 4 36" xfId="1020"/>
    <cellStyle name="Normal 3 16 4 37" xfId="1021"/>
    <cellStyle name="Normal 3 16 4 38" xfId="1022"/>
    <cellStyle name="Normal 3 16 4 39" xfId="1023"/>
    <cellStyle name="Normal 3 16 4 4" xfId="1024"/>
    <cellStyle name="Normal 3 16 4 40" xfId="1025"/>
    <cellStyle name="Normal 3 16 4 41" xfId="1026"/>
    <cellStyle name="Normal 3 16 4 42" xfId="1027"/>
    <cellStyle name="Normal 3 16 4 43" xfId="1028"/>
    <cellStyle name="Normal 3 16 4 5" xfId="1029"/>
    <cellStyle name="Normal 3 16 4 6" xfId="1030"/>
    <cellStyle name="Normal 3 16 4 7" xfId="1031"/>
    <cellStyle name="Normal 3 16 4 8" xfId="1032"/>
    <cellStyle name="Normal 3 16 4 9" xfId="1033"/>
    <cellStyle name="Normal 3 17" xfId="1034"/>
    <cellStyle name="Normal 3 17 2" xfId="1035"/>
    <cellStyle name="Normal 3 17 2 10" xfId="1036"/>
    <cellStyle name="Normal 3 17 2 11" xfId="1037"/>
    <cellStyle name="Normal 3 17 2 12" xfId="1038"/>
    <cellStyle name="Normal 3 17 2 13" xfId="1039"/>
    <cellStyle name="Normal 3 17 2 14" xfId="1040"/>
    <cellStyle name="Normal 3 17 2 15" xfId="1041"/>
    <cellStyle name="Normal 3 17 2 16" xfId="1042"/>
    <cellStyle name="Normal 3 17 2 17" xfId="1043"/>
    <cellStyle name="Normal 3 17 2 18" xfId="1044"/>
    <cellStyle name="Normal 3 17 2 19" xfId="1045"/>
    <cellStyle name="Normal 3 17 2 2" xfId="1046"/>
    <cellStyle name="Normal 3 17 2 20" xfId="1047"/>
    <cellStyle name="Normal 3 17 2 21" xfId="1048"/>
    <cellStyle name="Normal 3 17 2 22" xfId="1049"/>
    <cellStyle name="Normal 3 17 2 23" xfId="1050"/>
    <cellStyle name="Normal 3 17 2 24" xfId="1051"/>
    <cellStyle name="Normal 3 17 2 25" xfId="1052"/>
    <cellStyle name="Normal 3 17 2 26" xfId="1053"/>
    <cellStyle name="Normal 3 17 2 27" xfId="1054"/>
    <cellStyle name="Normal 3 17 2 28" xfId="1055"/>
    <cellStyle name="Normal 3 17 2 29" xfId="1056"/>
    <cellStyle name="Normal 3 17 2 3" xfId="1057"/>
    <cellStyle name="Normal 3 17 2 30" xfId="1058"/>
    <cellStyle name="Normal 3 17 2 31" xfId="1059"/>
    <cellStyle name="Normal 3 17 2 32" xfId="1060"/>
    <cellStyle name="Normal 3 17 2 33" xfId="1061"/>
    <cellStyle name="Normal 3 17 2 34" xfId="1062"/>
    <cellStyle name="Normal 3 17 2 35" xfId="1063"/>
    <cellStyle name="Normal 3 17 2 36" xfId="1064"/>
    <cellStyle name="Normal 3 17 2 37" xfId="1065"/>
    <cellStyle name="Normal 3 17 2 38" xfId="1066"/>
    <cellStyle name="Normal 3 17 2 39" xfId="1067"/>
    <cellStyle name="Normal 3 17 2 4" xfId="1068"/>
    <cellStyle name="Normal 3 17 2 40" xfId="1069"/>
    <cellStyle name="Normal 3 17 2 41" xfId="1070"/>
    <cellStyle name="Normal 3 17 2 42" xfId="1071"/>
    <cellStyle name="Normal 3 17 2 43" xfId="1072"/>
    <cellStyle name="Normal 3 17 2 5" xfId="1073"/>
    <cellStyle name="Normal 3 17 2 6" xfId="1074"/>
    <cellStyle name="Normal 3 17 2 7" xfId="1075"/>
    <cellStyle name="Normal 3 17 2 8" xfId="1076"/>
    <cellStyle name="Normal 3 17 2 9" xfId="1077"/>
    <cellStyle name="Normal 3 17 3" xfId="1078"/>
    <cellStyle name="Normal 3 17 3 10" xfId="1079"/>
    <cellStyle name="Normal 3 17 3 11" xfId="1080"/>
    <cellStyle name="Normal 3 17 3 12" xfId="1081"/>
    <cellStyle name="Normal 3 17 3 13" xfId="1082"/>
    <cellStyle name="Normal 3 17 3 14" xfId="1083"/>
    <cellStyle name="Normal 3 17 3 15" xfId="1084"/>
    <cellStyle name="Normal 3 17 3 16" xfId="1085"/>
    <cellStyle name="Normal 3 17 3 17" xfId="1086"/>
    <cellStyle name="Normal 3 17 3 18" xfId="1087"/>
    <cellStyle name="Normal 3 17 3 19" xfId="1088"/>
    <cellStyle name="Normal 3 17 3 2" xfId="1089"/>
    <cellStyle name="Normal 3 17 3 20" xfId="1090"/>
    <cellStyle name="Normal 3 17 3 21" xfId="1091"/>
    <cellStyle name="Normal 3 17 3 22" xfId="1092"/>
    <cellStyle name="Normal 3 17 3 23" xfId="1093"/>
    <cellStyle name="Normal 3 17 3 24" xfId="1094"/>
    <cellStyle name="Normal 3 17 3 25" xfId="1095"/>
    <cellStyle name="Normal 3 17 3 26" xfId="1096"/>
    <cellStyle name="Normal 3 17 3 27" xfId="1097"/>
    <cellStyle name="Normal 3 17 3 28" xfId="1098"/>
    <cellStyle name="Normal 3 17 3 29" xfId="1099"/>
    <cellStyle name="Normal 3 17 3 3" xfId="1100"/>
    <cellStyle name="Normal 3 17 3 30" xfId="1101"/>
    <cellStyle name="Normal 3 17 3 31" xfId="1102"/>
    <cellStyle name="Normal 3 17 3 32" xfId="1103"/>
    <cellStyle name="Normal 3 17 3 33" xfId="1104"/>
    <cellStyle name="Normal 3 17 3 34" xfId="1105"/>
    <cellStyle name="Normal 3 17 3 35" xfId="1106"/>
    <cellStyle name="Normal 3 17 3 36" xfId="1107"/>
    <cellStyle name="Normal 3 17 3 37" xfId="1108"/>
    <cellStyle name="Normal 3 17 3 38" xfId="1109"/>
    <cellStyle name="Normal 3 17 3 39" xfId="1110"/>
    <cellStyle name="Normal 3 17 3 4" xfId="1111"/>
    <cellStyle name="Normal 3 17 3 40" xfId="1112"/>
    <cellStyle name="Normal 3 17 3 41" xfId="1113"/>
    <cellStyle name="Normal 3 17 3 42" xfId="1114"/>
    <cellStyle name="Normal 3 17 3 43" xfId="1115"/>
    <cellStyle name="Normal 3 17 3 5" xfId="1116"/>
    <cellStyle name="Normal 3 17 3 6" xfId="1117"/>
    <cellStyle name="Normal 3 17 3 7" xfId="1118"/>
    <cellStyle name="Normal 3 17 3 8" xfId="1119"/>
    <cellStyle name="Normal 3 17 3 9" xfId="1120"/>
    <cellStyle name="Normal 3 17 4" xfId="1121"/>
    <cellStyle name="Normal 3 17 4 10" xfId="1122"/>
    <cellStyle name="Normal 3 17 4 11" xfId="1123"/>
    <cellStyle name="Normal 3 17 4 12" xfId="1124"/>
    <cellStyle name="Normal 3 17 4 13" xfId="1125"/>
    <cellStyle name="Normal 3 17 4 14" xfId="1126"/>
    <cellStyle name="Normal 3 17 4 15" xfId="1127"/>
    <cellStyle name="Normal 3 17 4 16" xfId="1128"/>
    <cellStyle name="Normal 3 17 4 17" xfId="1129"/>
    <cellStyle name="Normal 3 17 4 18" xfId="1130"/>
    <cellStyle name="Normal 3 17 4 19" xfId="1131"/>
    <cellStyle name="Normal 3 17 4 2" xfId="1132"/>
    <cellStyle name="Normal 3 17 4 20" xfId="1133"/>
    <cellStyle name="Normal 3 17 4 21" xfId="1134"/>
    <cellStyle name="Normal 3 17 4 22" xfId="1135"/>
    <cellStyle name="Normal 3 17 4 23" xfId="1136"/>
    <cellStyle name="Normal 3 17 4 24" xfId="1137"/>
    <cellStyle name="Normal 3 17 4 25" xfId="1138"/>
    <cellStyle name="Normal 3 17 4 26" xfId="1139"/>
    <cellStyle name="Normal 3 17 4 27" xfId="1140"/>
    <cellStyle name="Normal 3 17 4 28" xfId="1141"/>
    <cellStyle name="Normal 3 17 4 29" xfId="1142"/>
    <cellStyle name="Normal 3 17 4 3" xfId="1143"/>
    <cellStyle name="Normal 3 17 4 30" xfId="1144"/>
    <cellStyle name="Normal 3 17 4 31" xfId="1145"/>
    <cellStyle name="Normal 3 17 4 32" xfId="1146"/>
    <cellStyle name="Normal 3 17 4 33" xfId="1147"/>
    <cellStyle name="Normal 3 17 4 34" xfId="1148"/>
    <cellStyle name="Normal 3 17 4 35" xfId="1149"/>
    <cellStyle name="Normal 3 17 4 36" xfId="1150"/>
    <cellStyle name="Normal 3 17 4 37" xfId="1151"/>
    <cellStyle name="Normal 3 17 4 38" xfId="1152"/>
    <cellStyle name="Normal 3 17 4 39" xfId="1153"/>
    <cellStyle name="Normal 3 17 4 4" xfId="1154"/>
    <cellStyle name="Normal 3 17 4 40" xfId="1155"/>
    <cellStyle name="Normal 3 17 4 41" xfId="1156"/>
    <cellStyle name="Normal 3 17 4 42" xfId="1157"/>
    <cellStyle name="Normal 3 17 4 43" xfId="1158"/>
    <cellStyle name="Normal 3 17 4 5" xfId="1159"/>
    <cellStyle name="Normal 3 17 4 6" xfId="1160"/>
    <cellStyle name="Normal 3 17 4 7" xfId="1161"/>
    <cellStyle name="Normal 3 17 4 8" xfId="1162"/>
    <cellStyle name="Normal 3 17 4 9" xfId="1163"/>
    <cellStyle name="Normal 3 18" xfId="1164"/>
    <cellStyle name="Normal 3 18 10" xfId="1165"/>
    <cellStyle name="Normal 3 18 11" xfId="1166"/>
    <cellStyle name="Normal 3 18 12" xfId="1167"/>
    <cellStyle name="Normal 3 18 13" xfId="1168"/>
    <cellStyle name="Normal 3 18 14" xfId="1169"/>
    <cellStyle name="Normal 3 18 15" xfId="1170"/>
    <cellStyle name="Normal 3 18 16" xfId="1171"/>
    <cellStyle name="Normal 3 18 17" xfId="1172"/>
    <cellStyle name="Normal 3 18 18" xfId="1173"/>
    <cellStyle name="Normal 3 18 19" xfId="1174"/>
    <cellStyle name="Normal 3 18 2" xfId="1175"/>
    <cellStyle name="Normal 3 18 20" xfId="1176"/>
    <cellStyle name="Normal 3 18 21" xfId="1177"/>
    <cellStyle name="Normal 3 18 22" xfId="1178"/>
    <cellStyle name="Normal 3 18 23" xfId="1179"/>
    <cellStyle name="Normal 3 18 24" xfId="1180"/>
    <cellStyle name="Normal 3 18 25" xfId="1181"/>
    <cellStyle name="Normal 3 18 26" xfId="1182"/>
    <cellStyle name="Normal 3 18 27" xfId="1183"/>
    <cellStyle name="Normal 3 18 28" xfId="1184"/>
    <cellStyle name="Normal 3 18 29" xfId="1185"/>
    <cellStyle name="Normal 3 18 3" xfId="1186"/>
    <cellStyle name="Normal 3 18 30" xfId="1187"/>
    <cellStyle name="Normal 3 18 31" xfId="1188"/>
    <cellStyle name="Normal 3 18 32" xfId="1189"/>
    <cellStyle name="Normal 3 18 33" xfId="1190"/>
    <cellStyle name="Normal 3 18 34" xfId="1191"/>
    <cellStyle name="Normal 3 18 35" xfId="1192"/>
    <cellStyle name="Normal 3 18 36" xfId="1193"/>
    <cellStyle name="Normal 3 18 37" xfId="1194"/>
    <cellStyle name="Normal 3 18 38" xfId="1195"/>
    <cellStyle name="Normal 3 18 39" xfId="1196"/>
    <cellStyle name="Normal 3 18 4" xfId="1197"/>
    <cellStyle name="Normal 3 18 40" xfId="1198"/>
    <cellStyle name="Normal 3 18 41" xfId="1199"/>
    <cellStyle name="Normal 3 18 42" xfId="1200"/>
    <cellStyle name="Normal 3 18 43" xfId="1201"/>
    <cellStyle name="Normal 3 18 5" xfId="1202"/>
    <cellStyle name="Normal 3 18 6" xfId="1203"/>
    <cellStyle name="Normal 3 18 7" xfId="1204"/>
    <cellStyle name="Normal 3 18 8" xfId="1205"/>
    <cellStyle name="Normal 3 18 9" xfId="1206"/>
    <cellStyle name="Normal 3 2" xfId="1207"/>
    <cellStyle name="Normal 3 2 2" xfId="1208"/>
    <cellStyle name="Normal 3 2 2 10" xfId="1209"/>
    <cellStyle name="Normal 3 2 2 11" xfId="1210"/>
    <cellStyle name="Normal 3 2 2 12" xfId="1211"/>
    <cellStyle name="Normal 3 2 2 13" xfId="1212"/>
    <cellStyle name="Normal 3 2 2 14" xfId="1213"/>
    <cellStyle name="Normal 3 2 2 15" xfId="1214"/>
    <cellStyle name="Normal 3 2 2 16" xfId="1215"/>
    <cellStyle name="Normal 3 2 2 17" xfId="1216"/>
    <cellStyle name="Normal 3 2 2 18" xfId="1217"/>
    <cellStyle name="Normal 3 2 2 19" xfId="1218"/>
    <cellStyle name="Normal 3 2 2 2" xfId="1219"/>
    <cellStyle name="Normal 3 2 2 20" xfId="1220"/>
    <cellStyle name="Normal 3 2 2 21" xfId="1221"/>
    <cellStyle name="Normal 3 2 2 22" xfId="1222"/>
    <cellStyle name="Normal 3 2 2 23" xfId="1223"/>
    <cellStyle name="Normal 3 2 2 24" xfId="1224"/>
    <cellStyle name="Normal 3 2 2 25" xfId="1225"/>
    <cellStyle name="Normal 3 2 2 26" xfId="1226"/>
    <cellStyle name="Normal 3 2 2 27" xfId="1227"/>
    <cellStyle name="Normal 3 2 2 28" xfId="1228"/>
    <cellStyle name="Normal 3 2 2 29" xfId="1229"/>
    <cellStyle name="Normal 3 2 2 3" xfId="1230"/>
    <cellStyle name="Normal 3 2 2 30" xfId="1231"/>
    <cellStyle name="Normal 3 2 2 31" xfId="1232"/>
    <cellStyle name="Normal 3 2 2 32" xfId="1233"/>
    <cellStyle name="Normal 3 2 2 33" xfId="1234"/>
    <cellStyle name="Normal 3 2 2 34" xfId="1235"/>
    <cellStyle name="Normal 3 2 2 35" xfId="1236"/>
    <cellStyle name="Normal 3 2 2 36" xfId="1237"/>
    <cellStyle name="Normal 3 2 2 37" xfId="1238"/>
    <cellStyle name="Normal 3 2 2 38" xfId="1239"/>
    <cellStyle name="Normal 3 2 2 39" xfId="1240"/>
    <cellStyle name="Normal 3 2 2 4" xfId="1241"/>
    <cellStyle name="Normal 3 2 2 40" xfId="1242"/>
    <cellStyle name="Normal 3 2 2 41" xfId="1243"/>
    <cellStyle name="Normal 3 2 2 42" xfId="1244"/>
    <cellStyle name="Normal 3 2 2 43" xfId="1245"/>
    <cellStyle name="Normal 3 2 2 5" xfId="1246"/>
    <cellStyle name="Normal 3 2 2 6" xfId="1247"/>
    <cellStyle name="Normal 3 2 2 7" xfId="1248"/>
    <cellStyle name="Normal 3 2 2 8" xfId="1249"/>
    <cellStyle name="Normal 3 2 2 9" xfId="1250"/>
    <cellStyle name="Normal 3 2 3" xfId="1251"/>
    <cellStyle name="Normal 3 2 3 10" xfId="1252"/>
    <cellStyle name="Normal 3 2 3 11" xfId="1253"/>
    <cellStyle name="Normal 3 2 3 12" xfId="1254"/>
    <cellStyle name="Normal 3 2 3 13" xfId="1255"/>
    <cellStyle name="Normal 3 2 3 14" xfId="1256"/>
    <cellStyle name="Normal 3 2 3 15" xfId="1257"/>
    <cellStyle name="Normal 3 2 3 16" xfId="1258"/>
    <cellStyle name="Normal 3 2 3 17" xfId="1259"/>
    <cellStyle name="Normal 3 2 3 18" xfId="1260"/>
    <cellStyle name="Normal 3 2 3 19" xfId="1261"/>
    <cellStyle name="Normal 3 2 3 2" xfId="1262"/>
    <cellStyle name="Normal 3 2 3 20" xfId="1263"/>
    <cellStyle name="Normal 3 2 3 21" xfId="1264"/>
    <cellStyle name="Normal 3 2 3 22" xfId="1265"/>
    <cellStyle name="Normal 3 2 3 23" xfId="1266"/>
    <cellStyle name="Normal 3 2 3 24" xfId="1267"/>
    <cellStyle name="Normal 3 2 3 25" xfId="1268"/>
    <cellStyle name="Normal 3 2 3 26" xfId="1269"/>
    <cellStyle name="Normal 3 2 3 27" xfId="1270"/>
    <cellStyle name="Normal 3 2 3 28" xfId="1271"/>
    <cellStyle name="Normal 3 2 3 29" xfId="1272"/>
    <cellStyle name="Normal 3 2 3 3" xfId="1273"/>
    <cellStyle name="Normal 3 2 3 30" xfId="1274"/>
    <cellStyle name="Normal 3 2 3 31" xfId="1275"/>
    <cellStyle name="Normal 3 2 3 32" xfId="1276"/>
    <cellStyle name="Normal 3 2 3 33" xfId="1277"/>
    <cellStyle name="Normal 3 2 3 34" xfId="1278"/>
    <cellStyle name="Normal 3 2 3 35" xfId="1279"/>
    <cellStyle name="Normal 3 2 3 36" xfId="1280"/>
    <cellStyle name="Normal 3 2 3 37" xfId="1281"/>
    <cellStyle name="Normal 3 2 3 38" xfId="1282"/>
    <cellStyle name="Normal 3 2 3 39" xfId="1283"/>
    <cellStyle name="Normal 3 2 3 4" xfId="1284"/>
    <cellStyle name="Normal 3 2 3 40" xfId="1285"/>
    <cellStyle name="Normal 3 2 3 41" xfId="1286"/>
    <cellStyle name="Normal 3 2 3 42" xfId="1287"/>
    <cellStyle name="Normal 3 2 3 43" xfId="1288"/>
    <cellStyle name="Normal 3 2 3 5" xfId="1289"/>
    <cellStyle name="Normal 3 2 3 6" xfId="1290"/>
    <cellStyle name="Normal 3 2 3 7" xfId="1291"/>
    <cellStyle name="Normal 3 2 3 8" xfId="1292"/>
    <cellStyle name="Normal 3 2 3 9" xfId="1293"/>
    <cellStyle name="Normal 3 2 4" xfId="1294"/>
    <cellStyle name="Normal 3 2 4 10" xfId="1295"/>
    <cellStyle name="Normal 3 2 4 11" xfId="1296"/>
    <cellStyle name="Normal 3 2 4 12" xfId="1297"/>
    <cellStyle name="Normal 3 2 4 13" xfId="1298"/>
    <cellStyle name="Normal 3 2 4 14" xfId="1299"/>
    <cellStyle name="Normal 3 2 4 15" xfId="1300"/>
    <cellStyle name="Normal 3 2 4 16" xfId="1301"/>
    <cellStyle name="Normal 3 2 4 17" xfId="1302"/>
    <cellStyle name="Normal 3 2 4 18" xfId="1303"/>
    <cellStyle name="Normal 3 2 4 19" xfId="1304"/>
    <cellStyle name="Normal 3 2 4 2" xfId="1305"/>
    <cellStyle name="Normal 3 2 4 20" xfId="1306"/>
    <cellStyle name="Normal 3 2 4 21" xfId="1307"/>
    <cellStyle name="Normal 3 2 4 22" xfId="1308"/>
    <cellStyle name="Normal 3 2 4 23" xfId="1309"/>
    <cellStyle name="Normal 3 2 4 24" xfId="1310"/>
    <cellStyle name="Normal 3 2 4 25" xfId="1311"/>
    <cellStyle name="Normal 3 2 4 26" xfId="1312"/>
    <cellStyle name="Normal 3 2 4 27" xfId="1313"/>
    <cellStyle name="Normal 3 2 4 28" xfId="1314"/>
    <cellStyle name="Normal 3 2 4 29" xfId="1315"/>
    <cellStyle name="Normal 3 2 4 3" xfId="1316"/>
    <cellStyle name="Normal 3 2 4 30" xfId="1317"/>
    <cellStyle name="Normal 3 2 4 31" xfId="1318"/>
    <cellStyle name="Normal 3 2 4 32" xfId="1319"/>
    <cellStyle name="Normal 3 2 4 33" xfId="1320"/>
    <cellStyle name="Normal 3 2 4 34" xfId="1321"/>
    <cellStyle name="Normal 3 2 4 35" xfId="1322"/>
    <cellStyle name="Normal 3 2 4 36" xfId="1323"/>
    <cellStyle name="Normal 3 2 4 37" xfId="1324"/>
    <cellStyle name="Normal 3 2 4 38" xfId="1325"/>
    <cellStyle name="Normal 3 2 4 39" xfId="1326"/>
    <cellStyle name="Normal 3 2 4 4" xfId="1327"/>
    <cellStyle name="Normal 3 2 4 40" xfId="1328"/>
    <cellStyle name="Normal 3 2 4 41" xfId="1329"/>
    <cellStyle name="Normal 3 2 4 42" xfId="1330"/>
    <cellStyle name="Normal 3 2 4 43" xfId="1331"/>
    <cellStyle name="Normal 3 2 4 5" xfId="1332"/>
    <cellStyle name="Normal 3 2 4 6" xfId="1333"/>
    <cellStyle name="Normal 3 2 4 7" xfId="1334"/>
    <cellStyle name="Normal 3 2 4 8" xfId="1335"/>
    <cellStyle name="Normal 3 2 4 9" xfId="1336"/>
    <cellStyle name="Normal 3 3" xfId="1337"/>
    <cellStyle name="Normal 3 3 2" xfId="1338"/>
    <cellStyle name="Normal 3 3 2 10" xfId="1339"/>
    <cellStyle name="Normal 3 3 2 11" xfId="1340"/>
    <cellStyle name="Normal 3 3 2 12" xfId="1341"/>
    <cellStyle name="Normal 3 3 2 13" xfId="1342"/>
    <cellStyle name="Normal 3 3 2 14" xfId="1343"/>
    <cellStyle name="Normal 3 3 2 15" xfId="1344"/>
    <cellStyle name="Normal 3 3 2 16" xfId="1345"/>
    <cellStyle name="Normal 3 3 2 17" xfId="1346"/>
    <cellStyle name="Normal 3 3 2 18" xfId="1347"/>
    <cellStyle name="Normal 3 3 2 19" xfId="1348"/>
    <cellStyle name="Normal 3 3 2 2" xfId="1349"/>
    <cellStyle name="Normal 3 3 2 20" xfId="1350"/>
    <cellStyle name="Normal 3 3 2 21" xfId="1351"/>
    <cellStyle name="Normal 3 3 2 22" xfId="1352"/>
    <cellStyle name="Normal 3 3 2 23" xfId="1353"/>
    <cellStyle name="Normal 3 3 2 24" xfId="1354"/>
    <cellStyle name="Normal 3 3 2 25" xfId="1355"/>
    <cellStyle name="Normal 3 3 2 26" xfId="1356"/>
    <cellStyle name="Normal 3 3 2 27" xfId="1357"/>
    <cellStyle name="Normal 3 3 2 28" xfId="1358"/>
    <cellStyle name="Normal 3 3 2 29" xfId="1359"/>
    <cellStyle name="Normal 3 3 2 3" xfId="1360"/>
    <cellStyle name="Normal 3 3 2 30" xfId="1361"/>
    <cellStyle name="Normal 3 3 2 31" xfId="1362"/>
    <cellStyle name="Normal 3 3 2 32" xfId="1363"/>
    <cellStyle name="Normal 3 3 2 33" xfId="1364"/>
    <cellStyle name="Normal 3 3 2 34" xfId="1365"/>
    <cellStyle name="Normal 3 3 2 35" xfId="1366"/>
    <cellStyle name="Normal 3 3 2 36" xfId="1367"/>
    <cellStyle name="Normal 3 3 2 37" xfId="1368"/>
    <cellStyle name="Normal 3 3 2 38" xfId="1369"/>
    <cellStyle name="Normal 3 3 2 39" xfId="1370"/>
    <cellStyle name="Normal 3 3 2 4" xfId="1371"/>
    <cellStyle name="Normal 3 3 2 40" xfId="1372"/>
    <cellStyle name="Normal 3 3 2 41" xfId="1373"/>
    <cellStyle name="Normal 3 3 2 42" xfId="1374"/>
    <cellStyle name="Normal 3 3 2 43" xfId="1375"/>
    <cellStyle name="Normal 3 3 2 5" xfId="1376"/>
    <cellStyle name="Normal 3 3 2 6" xfId="1377"/>
    <cellStyle name="Normal 3 3 2 7" xfId="1378"/>
    <cellStyle name="Normal 3 3 2 8" xfId="1379"/>
    <cellStyle name="Normal 3 3 2 9" xfId="1380"/>
    <cellStyle name="Normal 3 3 3" xfId="1381"/>
    <cellStyle name="Normal 3 3 3 10" xfId="1382"/>
    <cellStyle name="Normal 3 3 3 11" xfId="1383"/>
    <cellStyle name="Normal 3 3 3 12" xfId="1384"/>
    <cellStyle name="Normal 3 3 3 13" xfId="1385"/>
    <cellStyle name="Normal 3 3 3 14" xfId="1386"/>
    <cellStyle name="Normal 3 3 3 15" xfId="1387"/>
    <cellStyle name="Normal 3 3 3 16" xfId="1388"/>
    <cellStyle name="Normal 3 3 3 17" xfId="1389"/>
    <cellStyle name="Normal 3 3 3 18" xfId="1390"/>
    <cellStyle name="Normal 3 3 3 19" xfId="1391"/>
    <cellStyle name="Normal 3 3 3 2" xfId="1392"/>
    <cellStyle name="Normal 3 3 3 20" xfId="1393"/>
    <cellStyle name="Normal 3 3 3 21" xfId="1394"/>
    <cellStyle name="Normal 3 3 3 22" xfId="1395"/>
    <cellStyle name="Normal 3 3 3 23" xfId="1396"/>
    <cellStyle name="Normal 3 3 3 24" xfId="1397"/>
    <cellStyle name="Normal 3 3 3 25" xfId="1398"/>
    <cellStyle name="Normal 3 3 3 26" xfId="1399"/>
    <cellStyle name="Normal 3 3 3 27" xfId="1400"/>
    <cellStyle name="Normal 3 3 3 28" xfId="1401"/>
    <cellStyle name="Normal 3 3 3 29" xfId="1402"/>
    <cellStyle name="Normal 3 3 3 3" xfId="1403"/>
    <cellStyle name="Normal 3 3 3 30" xfId="1404"/>
    <cellStyle name="Normal 3 3 3 31" xfId="1405"/>
    <cellStyle name="Normal 3 3 3 32" xfId="1406"/>
    <cellStyle name="Normal 3 3 3 33" xfId="1407"/>
    <cellStyle name="Normal 3 3 3 34" xfId="1408"/>
    <cellStyle name="Normal 3 3 3 35" xfId="1409"/>
    <cellStyle name="Normal 3 3 3 36" xfId="1410"/>
    <cellStyle name="Normal 3 3 3 37" xfId="1411"/>
    <cellStyle name="Normal 3 3 3 38" xfId="1412"/>
    <cellStyle name="Normal 3 3 3 39" xfId="1413"/>
    <cellStyle name="Normal 3 3 3 4" xfId="1414"/>
    <cellStyle name="Normal 3 3 3 40" xfId="1415"/>
    <cellStyle name="Normal 3 3 3 41" xfId="1416"/>
    <cellStyle name="Normal 3 3 3 42" xfId="1417"/>
    <cellStyle name="Normal 3 3 3 43" xfId="1418"/>
    <cellStyle name="Normal 3 3 3 5" xfId="1419"/>
    <cellStyle name="Normal 3 3 3 6" xfId="1420"/>
    <cellStyle name="Normal 3 3 3 7" xfId="1421"/>
    <cellStyle name="Normal 3 3 3 8" xfId="1422"/>
    <cellStyle name="Normal 3 3 3 9" xfId="1423"/>
    <cellStyle name="Normal 3 3 4" xfId="1424"/>
    <cellStyle name="Normal 3 3 4 10" xfId="1425"/>
    <cellStyle name="Normal 3 3 4 11" xfId="1426"/>
    <cellStyle name="Normal 3 3 4 12" xfId="1427"/>
    <cellStyle name="Normal 3 3 4 13" xfId="1428"/>
    <cellStyle name="Normal 3 3 4 14" xfId="1429"/>
    <cellStyle name="Normal 3 3 4 15" xfId="1430"/>
    <cellStyle name="Normal 3 3 4 16" xfId="1431"/>
    <cellStyle name="Normal 3 3 4 17" xfId="1432"/>
    <cellStyle name="Normal 3 3 4 18" xfId="1433"/>
    <cellStyle name="Normal 3 3 4 19" xfId="1434"/>
    <cellStyle name="Normal 3 3 4 2" xfId="1435"/>
    <cellStyle name="Normal 3 3 4 20" xfId="1436"/>
    <cellStyle name="Normal 3 3 4 21" xfId="1437"/>
    <cellStyle name="Normal 3 3 4 22" xfId="1438"/>
    <cellStyle name="Normal 3 3 4 23" xfId="1439"/>
    <cellStyle name="Normal 3 3 4 24" xfId="1440"/>
    <cellStyle name="Normal 3 3 4 25" xfId="1441"/>
    <cellStyle name="Normal 3 3 4 26" xfId="1442"/>
    <cellStyle name="Normal 3 3 4 27" xfId="1443"/>
    <cellStyle name="Normal 3 3 4 28" xfId="1444"/>
    <cellStyle name="Normal 3 3 4 29" xfId="1445"/>
    <cellStyle name="Normal 3 3 4 3" xfId="1446"/>
    <cellStyle name="Normal 3 3 4 30" xfId="1447"/>
    <cellStyle name="Normal 3 3 4 31" xfId="1448"/>
    <cellStyle name="Normal 3 3 4 32" xfId="1449"/>
    <cellStyle name="Normal 3 3 4 33" xfId="1450"/>
    <cellStyle name="Normal 3 3 4 34" xfId="1451"/>
    <cellStyle name="Normal 3 3 4 35" xfId="1452"/>
    <cellStyle name="Normal 3 3 4 36" xfId="1453"/>
    <cellStyle name="Normal 3 3 4 37" xfId="1454"/>
    <cellStyle name="Normal 3 3 4 38" xfId="1455"/>
    <cellStyle name="Normal 3 3 4 39" xfId="1456"/>
    <cellStyle name="Normal 3 3 4 4" xfId="1457"/>
    <cellStyle name="Normal 3 3 4 40" xfId="1458"/>
    <cellStyle name="Normal 3 3 4 41" xfId="1459"/>
    <cellStyle name="Normal 3 3 4 42" xfId="1460"/>
    <cellStyle name="Normal 3 3 4 43" xfId="1461"/>
    <cellStyle name="Normal 3 3 4 5" xfId="1462"/>
    <cellStyle name="Normal 3 3 4 6" xfId="1463"/>
    <cellStyle name="Normal 3 3 4 7" xfId="1464"/>
    <cellStyle name="Normal 3 3 4 8" xfId="1465"/>
    <cellStyle name="Normal 3 3 4 9" xfId="1466"/>
    <cellStyle name="Normal 3 4" xfId="1467"/>
    <cellStyle name="Normal 3 4 2" xfId="1468"/>
    <cellStyle name="Normal 3 4 2 10" xfId="1469"/>
    <cellStyle name="Normal 3 4 2 11" xfId="1470"/>
    <cellStyle name="Normal 3 4 2 12" xfId="1471"/>
    <cellStyle name="Normal 3 4 2 13" xfId="1472"/>
    <cellStyle name="Normal 3 4 2 14" xfId="1473"/>
    <cellStyle name="Normal 3 4 2 15" xfId="1474"/>
    <cellStyle name="Normal 3 4 2 16" xfId="1475"/>
    <cellStyle name="Normal 3 4 2 17" xfId="1476"/>
    <cellStyle name="Normal 3 4 2 18" xfId="1477"/>
    <cellStyle name="Normal 3 4 2 19" xfId="1478"/>
    <cellStyle name="Normal 3 4 2 2" xfId="1479"/>
    <cellStyle name="Normal 3 4 2 20" xfId="1480"/>
    <cellStyle name="Normal 3 4 2 21" xfId="1481"/>
    <cellStyle name="Normal 3 4 2 22" xfId="1482"/>
    <cellStyle name="Normal 3 4 2 23" xfId="1483"/>
    <cellStyle name="Normal 3 4 2 24" xfId="1484"/>
    <cellStyle name="Normal 3 4 2 25" xfId="1485"/>
    <cellStyle name="Normal 3 4 2 26" xfId="1486"/>
    <cellStyle name="Normal 3 4 2 27" xfId="1487"/>
    <cellStyle name="Normal 3 4 2 28" xfId="1488"/>
    <cellStyle name="Normal 3 4 2 29" xfId="1489"/>
    <cellStyle name="Normal 3 4 2 3" xfId="1490"/>
    <cellStyle name="Normal 3 4 2 30" xfId="1491"/>
    <cellStyle name="Normal 3 4 2 31" xfId="1492"/>
    <cellStyle name="Normal 3 4 2 32" xfId="1493"/>
    <cellStyle name="Normal 3 4 2 33" xfId="1494"/>
    <cellStyle name="Normal 3 4 2 34" xfId="1495"/>
    <cellStyle name="Normal 3 4 2 35" xfId="1496"/>
    <cellStyle name="Normal 3 4 2 36" xfId="1497"/>
    <cellStyle name="Normal 3 4 2 37" xfId="1498"/>
    <cellStyle name="Normal 3 4 2 38" xfId="1499"/>
    <cellStyle name="Normal 3 4 2 39" xfId="1500"/>
    <cellStyle name="Normal 3 4 2 4" xfId="1501"/>
    <cellStyle name="Normal 3 4 2 40" xfId="1502"/>
    <cellStyle name="Normal 3 4 2 41" xfId="1503"/>
    <cellStyle name="Normal 3 4 2 42" xfId="1504"/>
    <cellStyle name="Normal 3 4 2 43" xfId="1505"/>
    <cellStyle name="Normal 3 4 2 5" xfId="1506"/>
    <cellStyle name="Normal 3 4 2 6" xfId="1507"/>
    <cellStyle name="Normal 3 4 2 7" xfId="1508"/>
    <cellStyle name="Normal 3 4 2 8" xfId="1509"/>
    <cellStyle name="Normal 3 4 2 9" xfId="1510"/>
    <cellStyle name="Normal 3 4 3" xfId="1511"/>
    <cellStyle name="Normal 3 4 3 10" xfId="1512"/>
    <cellStyle name="Normal 3 4 3 11" xfId="1513"/>
    <cellStyle name="Normal 3 4 3 12" xfId="1514"/>
    <cellStyle name="Normal 3 4 3 13" xfId="1515"/>
    <cellStyle name="Normal 3 4 3 14" xfId="1516"/>
    <cellStyle name="Normal 3 4 3 15" xfId="1517"/>
    <cellStyle name="Normal 3 4 3 16" xfId="1518"/>
    <cellStyle name="Normal 3 4 3 17" xfId="1519"/>
    <cellStyle name="Normal 3 4 3 18" xfId="1520"/>
    <cellStyle name="Normal 3 4 3 19" xfId="1521"/>
    <cellStyle name="Normal 3 4 3 2" xfId="1522"/>
    <cellStyle name="Normal 3 4 3 20" xfId="1523"/>
    <cellStyle name="Normal 3 4 3 21" xfId="1524"/>
    <cellStyle name="Normal 3 4 3 22" xfId="1525"/>
    <cellStyle name="Normal 3 4 3 23" xfId="1526"/>
    <cellStyle name="Normal 3 4 3 24" xfId="1527"/>
    <cellStyle name="Normal 3 4 3 25" xfId="1528"/>
    <cellStyle name="Normal 3 4 3 26" xfId="1529"/>
    <cellStyle name="Normal 3 4 3 27" xfId="1530"/>
    <cellStyle name="Normal 3 4 3 28" xfId="1531"/>
    <cellStyle name="Normal 3 4 3 29" xfId="1532"/>
    <cellStyle name="Normal 3 4 3 3" xfId="1533"/>
    <cellStyle name="Normal 3 4 3 30" xfId="1534"/>
    <cellStyle name="Normal 3 4 3 31" xfId="1535"/>
    <cellStyle name="Normal 3 4 3 32" xfId="1536"/>
    <cellStyle name="Normal 3 4 3 33" xfId="1537"/>
    <cellStyle name="Normal 3 4 3 34" xfId="1538"/>
    <cellStyle name="Normal 3 4 3 35" xfId="1539"/>
    <cellStyle name="Normal 3 4 3 36" xfId="1540"/>
    <cellStyle name="Normal 3 4 3 37" xfId="1541"/>
    <cellStyle name="Normal 3 4 3 38" xfId="1542"/>
    <cellStyle name="Normal 3 4 3 39" xfId="1543"/>
    <cellStyle name="Normal 3 4 3 4" xfId="1544"/>
    <cellStyle name="Normal 3 4 3 40" xfId="1545"/>
    <cellStyle name="Normal 3 4 3 41" xfId="1546"/>
    <cellStyle name="Normal 3 4 3 42" xfId="1547"/>
    <cellStyle name="Normal 3 4 3 43" xfId="1548"/>
    <cellStyle name="Normal 3 4 3 5" xfId="1549"/>
    <cellStyle name="Normal 3 4 3 6" xfId="1550"/>
    <cellStyle name="Normal 3 4 3 7" xfId="1551"/>
    <cellStyle name="Normal 3 4 3 8" xfId="1552"/>
    <cellStyle name="Normal 3 4 3 9" xfId="1553"/>
    <cellStyle name="Normal 3 4 4" xfId="1554"/>
    <cellStyle name="Normal 3 4 4 10" xfId="1555"/>
    <cellStyle name="Normal 3 4 4 11" xfId="1556"/>
    <cellStyle name="Normal 3 4 4 12" xfId="1557"/>
    <cellStyle name="Normal 3 4 4 13" xfId="1558"/>
    <cellStyle name="Normal 3 4 4 14" xfId="1559"/>
    <cellStyle name="Normal 3 4 4 15" xfId="1560"/>
    <cellStyle name="Normal 3 4 4 16" xfId="1561"/>
    <cellStyle name="Normal 3 4 4 17" xfId="1562"/>
    <cellStyle name="Normal 3 4 4 18" xfId="1563"/>
    <cellStyle name="Normal 3 4 4 19" xfId="1564"/>
    <cellStyle name="Normal 3 4 4 2" xfId="1565"/>
    <cellStyle name="Normal 3 4 4 20" xfId="1566"/>
    <cellStyle name="Normal 3 4 4 21" xfId="1567"/>
    <cellStyle name="Normal 3 4 4 22" xfId="1568"/>
    <cellStyle name="Normal 3 4 4 23" xfId="1569"/>
    <cellStyle name="Normal 3 4 4 24" xfId="1570"/>
    <cellStyle name="Normal 3 4 4 25" xfId="1571"/>
    <cellStyle name="Normal 3 4 4 26" xfId="1572"/>
    <cellStyle name="Normal 3 4 4 27" xfId="1573"/>
    <cellStyle name="Normal 3 4 4 28" xfId="1574"/>
    <cellStyle name="Normal 3 4 4 29" xfId="1575"/>
    <cellStyle name="Normal 3 4 4 3" xfId="1576"/>
    <cellStyle name="Normal 3 4 4 30" xfId="1577"/>
    <cellStyle name="Normal 3 4 4 31" xfId="1578"/>
    <cellStyle name="Normal 3 4 4 32" xfId="1579"/>
    <cellStyle name="Normal 3 4 4 33" xfId="1580"/>
    <cellStyle name="Normal 3 4 4 34" xfId="1581"/>
    <cellStyle name="Normal 3 4 4 35" xfId="1582"/>
    <cellStyle name="Normal 3 4 4 36" xfId="1583"/>
    <cellStyle name="Normal 3 4 4 37" xfId="1584"/>
    <cellStyle name="Normal 3 4 4 38" xfId="1585"/>
    <cellStyle name="Normal 3 4 4 39" xfId="1586"/>
    <cellStyle name="Normal 3 4 4 4" xfId="1587"/>
    <cellStyle name="Normal 3 4 4 40" xfId="1588"/>
    <cellStyle name="Normal 3 4 4 41" xfId="1589"/>
    <cellStyle name="Normal 3 4 4 42" xfId="1590"/>
    <cellStyle name="Normal 3 4 4 43" xfId="1591"/>
    <cellStyle name="Normal 3 4 4 5" xfId="1592"/>
    <cellStyle name="Normal 3 4 4 6" xfId="1593"/>
    <cellStyle name="Normal 3 4 4 7" xfId="1594"/>
    <cellStyle name="Normal 3 4 4 8" xfId="1595"/>
    <cellStyle name="Normal 3 4 4 9" xfId="1596"/>
    <cellStyle name="Normal 3 5" xfId="1597"/>
    <cellStyle name="Normal 3 5 2" xfId="1598"/>
    <cellStyle name="Normal 3 5 2 10" xfId="1599"/>
    <cellStyle name="Normal 3 5 2 11" xfId="1600"/>
    <cellStyle name="Normal 3 5 2 12" xfId="1601"/>
    <cellStyle name="Normal 3 5 2 13" xfId="1602"/>
    <cellStyle name="Normal 3 5 2 14" xfId="1603"/>
    <cellStyle name="Normal 3 5 2 15" xfId="1604"/>
    <cellStyle name="Normal 3 5 2 16" xfId="1605"/>
    <cellStyle name="Normal 3 5 2 17" xfId="1606"/>
    <cellStyle name="Normal 3 5 2 18" xfId="1607"/>
    <cellStyle name="Normal 3 5 2 19" xfId="1608"/>
    <cellStyle name="Normal 3 5 2 2" xfId="1609"/>
    <cellStyle name="Normal 3 5 2 20" xfId="1610"/>
    <cellStyle name="Normal 3 5 2 21" xfId="1611"/>
    <cellStyle name="Normal 3 5 2 22" xfId="1612"/>
    <cellStyle name="Normal 3 5 2 23" xfId="1613"/>
    <cellStyle name="Normal 3 5 2 24" xfId="1614"/>
    <cellStyle name="Normal 3 5 2 25" xfId="1615"/>
    <cellStyle name="Normal 3 5 2 26" xfId="1616"/>
    <cellStyle name="Normal 3 5 2 27" xfId="1617"/>
    <cellStyle name="Normal 3 5 2 28" xfId="1618"/>
    <cellStyle name="Normal 3 5 2 29" xfId="1619"/>
    <cellStyle name="Normal 3 5 2 3" xfId="1620"/>
    <cellStyle name="Normal 3 5 2 30" xfId="1621"/>
    <cellStyle name="Normal 3 5 2 31" xfId="1622"/>
    <cellStyle name="Normal 3 5 2 32" xfId="1623"/>
    <cellStyle name="Normal 3 5 2 33" xfId="1624"/>
    <cellStyle name="Normal 3 5 2 34" xfId="1625"/>
    <cellStyle name="Normal 3 5 2 35" xfId="1626"/>
    <cellStyle name="Normal 3 5 2 36" xfId="1627"/>
    <cellStyle name="Normal 3 5 2 37" xfId="1628"/>
    <cellStyle name="Normal 3 5 2 38" xfId="1629"/>
    <cellStyle name="Normal 3 5 2 39" xfId="1630"/>
    <cellStyle name="Normal 3 5 2 4" xfId="1631"/>
    <cellStyle name="Normal 3 5 2 40" xfId="1632"/>
    <cellStyle name="Normal 3 5 2 41" xfId="1633"/>
    <cellStyle name="Normal 3 5 2 42" xfId="1634"/>
    <cellStyle name="Normal 3 5 2 43" xfId="1635"/>
    <cellStyle name="Normal 3 5 2 5" xfId="1636"/>
    <cellStyle name="Normal 3 5 2 6" xfId="1637"/>
    <cellStyle name="Normal 3 5 2 7" xfId="1638"/>
    <cellStyle name="Normal 3 5 2 8" xfId="1639"/>
    <cellStyle name="Normal 3 5 2 9" xfId="1640"/>
    <cellStyle name="Normal 3 5 3" xfId="1641"/>
    <cellStyle name="Normal 3 5 3 10" xfId="1642"/>
    <cellStyle name="Normal 3 5 3 11" xfId="1643"/>
    <cellStyle name="Normal 3 5 3 12" xfId="1644"/>
    <cellStyle name="Normal 3 5 3 13" xfId="1645"/>
    <cellStyle name="Normal 3 5 3 14" xfId="1646"/>
    <cellStyle name="Normal 3 5 3 15" xfId="1647"/>
    <cellStyle name="Normal 3 5 3 16" xfId="1648"/>
    <cellStyle name="Normal 3 5 3 17" xfId="1649"/>
    <cellStyle name="Normal 3 5 3 18" xfId="1650"/>
    <cellStyle name="Normal 3 5 3 19" xfId="1651"/>
    <cellStyle name="Normal 3 5 3 2" xfId="1652"/>
    <cellStyle name="Normal 3 5 3 20" xfId="1653"/>
    <cellStyle name="Normal 3 5 3 21" xfId="1654"/>
    <cellStyle name="Normal 3 5 3 22" xfId="1655"/>
    <cellStyle name="Normal 3 5 3 23" xfId="1656"/>
    <cellStyle name="Normal 3 5 3 24" xfId="1657"/>
    <cellStyle name="Normal 3 5 3 25" xfId="1658"/>
    <cellStyle name="Normal 3 5 3 26" xfId="1659"/>
    <cellStyle name="Normal 3 5 3 27" xfId="1660"/>
    <cellStyle name="Normal 3 5 3 28" xfId="1661"/>
    <cellStyle name="Normal 3 5 3 29" xfId="1662"/>
    <cellStyle name="Normal 3 5 3 3" xfId="1663"/>
    <cellStyle name="Normal 3 5 3 30" xfId="1664"/>
    <cellStyle name="Normal 3 5 3 31" xfId="1665"/>
    <cellStyle name="Normal 3 5 3 32" xfId="1666"/>
    <cellStyle name="Normal 3 5 3 33" xfId="1667"/>
    <cellStyle name="Normal 3 5 3 34" xfId="1668"/>
    <cellStyle name="Normal 3 5 3 35" xfId="1669"/>
    <cellStyle name="Normal 3 5 3 36" xfId="1670"/>
    <cellStyle name="Normal 3 5 3 37" xfId="1671"/>
    <cellStyle name="Normal 3 5 3 38" xfId="1672"/>
    <cellStyle name="Normal 3 5 3 39" xfId="1673"/>
    <cellStyle name="Normal 3 5 3 4" xfId="1674"/>
    <cellStyle name="Normal 3 5 3 40" xfId="1675"/>
    <cellStyle name="Normal 3 5 3 41" xfId="1676"/>
    <cellStyle name="Normal 3 5 3 42" xfId="1677"/>
    <cellStyle name="Normal 3 5 3 43" xfId="1678"/>
    <cellStyle name="Normal 3 5 3 5" xfId="1679"/>
    <cellStyle name="Normal 3 5 3 6" xfId="1680"/>
    <cellStyle name="Normal 3 5 3 7" xfId="1681"/>
    <cellStyle name="Normal 3 5 3 8" xfId="1682"/>
    <cellStyle name="Normal 3 5 3 9" xfId="1683"/>
    <cellStyle name="Normal 3 5 4" xfId="1684"/>
    <cellStyle name="Normal 3 5 4 10" xfId="1685"/>
    <cellStyle name="Normal 3 5 4 11" xfId="1686"/>
    <cellStyle name="Normal 3 5 4 12" xfId="1687"/>
    <cellStyle name="Normal 3 5 4 13" xfId="1688"/>
    <cellStyle name="Normal 3 5 4 14" xfId="1689"/>
    <cellStyle name="Normal 3 5 4 15" xfId="1690"/>
    <cellStyle name="Normal 3 5 4 16" xfId="1691"/>
    <cellStyle name="Normal 3 5 4 17" xfId="1692"/>
    <cellStyle name="Normal 3 5 4 18" xfId="1693"/>
    <cellStyle name="Normal 3 5 4 19" xfId="1694"/>
    <cellStyle name="Normal 3 5 4 2" xfId="1695"/>
    <cellStyle name="Normal 3 5 4 20" xfId="1696"/>
    <cellStyle name="Normal 3 5 4 21" xfId="1697"/>
    <cellStyle name="Normal 3 5 4 22" xfId="1698"/>
    <cellStyle name="Normal 3 5 4 23" xfId="1699"/>
    <cellStyle name="Normal 3 5 4 24" xfId="1700"/>
    <cellStyle name="Normal 3 5 4 25" xfId="1701"/>
    <cellStyle name="Normal 3 5 4 26" xfId="1702"/>
    <cellStyle name="Normal 3 5 4 27" xfId="1703"/>
    <cellStyle name="Normal 3 5 4 28" xfId="1704"/>
    <cellStyle name="Normal 3 5 4 29" xfId="1705"/>
    <cellStyle name="Normal 3 5 4 3" xfId="1706"/>
    <cellStyle name="Normal 3 5 4 30" xfId="1707"/>
    <cellStyle name="Normal 3 5 4 31" xfId="1708"/>
    <cellStyle name="Normal 3 5 4 32" xfId="1709"/>
    <cellStyle name="Normal 3 5 4 33" xfId="1710"/>
    <cellStyle name="Normal 3 5 4 34" xfId="1711"/>
    <cellStyle name="Normal 3 5 4 35" xfId="1712"/>
    <cellStyle name="Normal 3 5 4 36" xfId="1713"/>
    <cellStyle name="Normal 3 5 4 37" xfId="1714"/>
    <cellStyle name="Normal 3 5 4 38" xfId="1715"/>
    <cellStyle name="Normal 3 5 4 39" xfId="1716"/>
    <cellStyle name="Normal 3 5 4 4" xfId="1717"/>
    <cellStyle name="Normal 3 5 4 40" xfId="1718"/>
    <cellStyle name="Normal 3 5 4 41" xfId="1719"/>
    <cellStyle name="Normal 3 5 4 42" xfId="1720"/>
    <cellStyle name="Normal 3 5 4 43" xfId="1721"/>
    <cellStyle name="Normal 3 5 4 5" xfId="1722"/>
    <cellStyle name="Normal 3 5 4 6" xfId="1723"/>
    <cellStyle name="Normal 3 5 4 7" xfId="1724"/>
    <cellStyle name="Normal 3 5 4 8" xfId="1725"/>
    <cellStyle name="Normal 3 5 4 9" xfId="1726"/>
    <cellStyle name="Normal 3 6" xfId="1727"/>
    <cellStyle name="Normal 3 6 2" xfId="1728"/>
    <cellStyle name="Normal 3 6 2 10" xfId="1729"/>
    <cellStyle name="Normal 3 6 2 11" xfId="1730"/>
    <cellStyle name="Normal 3 6 2 12" xfId="1731"/>
    <cellStyle name="Normal 3 6 2 13" xfId="1732"/>
    <cellStyle name="Normal 3 6 2 14" xfId="1733"/>
    <cellStyle name="Normal 3 6 2 15" xfId="1734"/>
    <cellStyle name="Normal 3 6 2 16" xfId="1735"/>
    <cellStyle name="Normal 3 6 2 17" xfId="1736"/>
    <cellStyle name="Normal 3 6 2 18" xfId="1737"/>
    <cellStyle name="Normal 3 6 2 19" xfId="1738"/>
    <cellStyle name="Normal 3 6 2 2" xfId="1739"/>
    <cellStyle name="Normal 3 6 2 20" xfId="1740"/>
    <cellStyle name="Normal 3 6 2 21" xfId="1741"/>
    <cellStyle name="Normal 3 6 2 22" xfId="1742"/>
    <cellStyle name="Normal 3 6 2 23" xfId="1743"/>
    <cellStyle name="Normal 3 6 2 24" xfId="1744"/>
    <cellStyle name="Normal 3 6 2 25" xfId="1745"/>
    <cellStyle name="Normal 3 6 2 26" xfId="1746"/>
    <cellStyle name="Normal 3 6 2 27" xfId="1747"/>
    <cellStyle name="Normal 3 6 2 28" xfId="1748"/>
    <cellStyle name="Normal 3 6 2 29" xfId="1749"/>
    <cellStyle name="Normal 3 6 2 3" xfId="1750"/>
    <cellStyle name="Normal 3 6 2 30" xfId="1751"/>
    <cellStyle name="Normal 3 6 2 31" xfId="1752"/>
    <cellStyle name="Normal 3 6 2 32" xfId="1753"/>
    <cellStyle name="Normal 3 6 2 33" xfId="1754"/>
    <cellStyle name="Normal 3 6 2 34" xfId="1755"/>
    <cellStyle name="Normal 3 6 2 35" xfId="1756"/>
    <cellStyle name="Normal 3 6 2 36" xfId="1757"/>
    <cellStyle name="Normal 3 6 2 37" xfId="1758"/>
    <cellStyle name="Normal 3 6 2 38" xfId="1759"/>
    <cellStyle name="Normal 3 6 2 39" xfId="1760"/>
    <cellStyle name="Normal 3 6 2 4" xfId="1761"/>
    <cellStyle name="Normal 3 6 2 40" xfId="1762"/>
    <cellStyle name="Normal 3 6 2 41" xfId="1763"/>
    <cellStyle name="Normal 3 6 2 42" xfId="1764"/>
    <cellStyle name="Normal 3 6 2 43" xfId="1765"/>
    <cellStyle name="Normal 3 6 2 5" xfId="1766"/>
    <cellStyle name="Normal 3 6 2 6" xfId="1767"/>
    <cellStyle name="Normal 3 6 2 7" xfId="1768"/>
    <cellStyle name="Normal 3 6 2 8" xfId="1769"/>
    <cellStyle name="Normal 3 6 2 9" xfId="1770"/>
    <cellStyle name="Normal 3 6 3" xfId="1771"/>
    <cellStyle name="Normal 3 6 3 10" xfId="1772"/>
    <cellStyle name="Normal 3 6 3 11" xfId="1773"/>
    <cellStyle name="Normal 3 6 3 12" xfId="1774"/>
    <cellStyle name="Normal 3 6 3 13" xfId="1775"/>
    <cellStyle name="Normal 3 6 3 14" xfId="1776"/>
    <cellStyle name="Normal 3 6 3 15" xfId="1777"/>
    <cellStyle name="Normal 3 6 3 16" xfId="1778"/>
    <cellStyle name="Normal 3 6 3 17" xfId="1779"/>
    <cellStyle name="Normal 3 6 3 18" xfId="1780"/>
    <cellStyle name="Normal 3 6 3 19" xfId="1781"/>
    <cellStyle name="Normal 3 6 3 2" xfId="1782"/>
    <cellStyle name="Normal 3 6 3 20" xfId="1783"/>
    <cellStyle name="Normal 3 6 3 21" xfId="1784"/>
    <cellStyle name="Normal 3 6 3 22" xfId="1785"/>
    <cellStyle name="Normal 3 6 3 23" xfId="1786"/>
    <cellStyle name="Normal 3 6 3 24" xfId="1787"/>
    <cellStyle name="Normal 3 6 3 25" xfId="1788"/>
    <cellStyle name="Normal 3 6 3 26" xfId="1789"/>
    <cellStyle name="Normal 3 6 3 27" xfId="1790"/>
    <cellStyle name="Normal 3 6 3 28" xfId="1791"/>
    <cellStyle name="Normal 3 6 3 29" xfId="1792"/>
    <cellStyle name="Normal 3 6 3 3" xfId="1793"/>
    <cellStyle name="Normal 3 6 3 30" xfId="1794"/>
    <cellStyle name="Normal 3 6 3 31" xfId="1795"/>
    <cellStyle name="Normal 3 6 3 32" xfId="1796"/>
    <cellStyle name="Normal 3 6 3 33" xfId="1797"/>
    <cellStyle name="Normal 3 6 3 34" xfId="1798"/>
    <cellStyle name="Normal 3 6 3 35" xfId="1799"/>
    <cellStyle name="Normal 3 6 3 36" xfId="1800"/>
    <cellStyle name="Normal 3 6 3 37" xfId="1801"/>
    <cellStyle name="Normal 3 6 3 38" xfId="1802"/>
    <cellStyle name="Normal 3 6 3 39" xfId="1803"/>
    <cellStyle name="Normal 3 6 3 4" xfId="1804"/>
    <cellStyle name="Normal 3 6 3 40" xfId="1805"/>
    <cellStyle name="Normal 3 6 3 41" xfId="1806"/>
    <cellStyle name="Normal 3 6 3 42" xfId="1807"/>
    <cellStyle name="Normal 3 6 3 43" xfId="1808"/>
    <cellStyle name="Normal 3 6 3 5" xfId="1809"/>
    <cellStyle name="Normal 3 6 3 6" xfId="1810"/>
    <cellStyle name="Normal 3 6 3 7" xfId="1811"/>
    <cellStyle name="Normal 3 6 3 8" xfId="1812"/>
    <cellStyle name="Normal 3 6 3 9" xfId="1813"/>
    <cellStyle name="Normal 3 6 4" xfId="1814"/>
    <cellStyle name="Normal 3 6 4 10" xfId="1815"/>
    <cellStyle name="Normal 3 6 4 11" xfId="1816"/>
    <cellStyle name="Normal 3 6 4 12" xfId="1817"/>
    <cellStyle name="Normal 3 6 4 13" xfId="1818"/>
    <cellStyle name="Normal 3 6 4 14" xfId="1819"/>
    <cellStyle name="Normal 3 6 4 15" xfId="1820"/>
    <cellStyle name="Normal 3 6 4 16" xfId="1821"/>
    <cellStyle name="Normal 3 6 4 17" xfId="1822"/>
    <cellStyle name="Normal 3 6 4 18" xfId="1823"/>
    <cellStyle name="Normal 3 6 4 19" xfId="1824"/>
    <cellStyle name="Normal 3 6 4 2" xfId="1825"/>
    <cellStyle name="Normal 3 6 4 20" xfId="1826"/>
    <cellStyle name="Normal 3 6 4 21" xfId="1827"/>
    <cellStyle name="Normal 3 6 4 22" xfId="1828"/>
    <cellStyle name="Normal 3 6 4 23" xfId="1829"/>
    <cellStyle name="Normal 3 6 4 24" xfId="1830"/>
    <cellStyle name="Normal 3 6 4 25" xfId="1831"/>
    <cellStyle name="Normal 3 6 4 26" xfId="1832"/>
    <cellStyle name="Normal 3 6 4 27" xfId="1833"/>
    <cellStyle name="Normal 3 6 4 28" xfId="1834"/>
    <cellStyle name="Normal 3 6 4 29" xfId="1835"/>
    <cellStyle name="Normal 3 6 4 3" xfId="1836"/>
    <cellStyle name="Normal 3 6 4 30" xfId="1837"/>
    <cellStyle name="Normal 3 6 4 31" xfId="1838"/>
    <cellStyle name="Normal 3 6 4 32" xfId="1839"/>
    <cellStyle name="Normal 3 6 4 33" xfId="1840"/>
    <cellStyle name="Normal 3 6 4 34" xfId="1841"/>
    <cellStyle name="Normal 3 6 4 35" xfId="1842"/>
    <cellStyle name="Normal 3 6 4 36" xfId="1843"/>
    <cellStyle name="Normal 3 6 4 37" xfId="1844"/>
    <cellStyle name="Normal 3 6 4 38" xfId="1845"/>
    <cellStyle name="Normal 3 6 4 39" xfId="1846"/>
    <cellStyle name="Normal 3 6 4 4" xfId="1847"/>
    <cellStyle name="Normal 3 6 4 40" xfId="1848"/>
    <cellStyle name="Normal 3 6 4 41" xfId="1849"/>
    <cellStyle name="Normal 3 6 4 42" xfId="1850"/>
    <cellStyle name="Normal 3 6 4 43" xfId="1851"/>
    <cellStyle name="Normal 3 6 4 5" xfId="1852"/>
    <cellStyle name="Normal 3 6 4 6" xfId="1853"/>
    <cellStyle name="Normal 3 6 4 7" xfId="1854"/>
    <cellStyle name="Normal 3 6 4 8" xfId="1855"/>
    <cellStyle name="Normal 3 6 4 9" xfId="1856"/>
    <cellStyle name="Normal 3 7" xfId="1857"/>
    <cellStyle name="Normal 3 7 2" xfId="1858"/>
    <cellStyle name="Normal 3 7 2 10" xfId="1859"/>
    <cellStyle name="Normal 3 7 2 11" xfId="1860"/>
    <cellStyle name="Normal 3 7 2 12" xfId="1861"/>
    <cellStyle name="Normal 3 7 2 13" xfId="1862"/>
    <cellStyle name="Normal 3 7 2 14" xfId="1863"/>
    <cellStyle name="Normal 3 7 2 15" xfId="1864"/>
    <cellStyle name="Normal 3 7 2 16" xfId="1865"/>
    <cellStyle name="Normal 3 7 2 17" xfId="1866"/>
    <cellStyle name="Normal 3 7 2 18" xfId="1867"/>
    <cellStyle name="Normal 3 7 2 19" xfId="1868"/>
    <cellStyle name="Normal 3 7 2 2" xfId="1869"/>
    <cellStyle name="Normal 3 7 2 20" xfId="1870"/>
    <cellStyle name="Normal 3 7 2 21" xfId="1871"/>
    <cellStyle name="Normal 3 7 2 22" xfId="1872"/>
    <cellStyle name="Normal 3 7 2 23" xfId="1873"/>
    <cellStyle name="Normal 3 7 2 24" xfId="1874"/>
    <cellStyle name="Normal 3 7 2 25" xfId="1875"/>
    <cellStyle name="Normal 3 7 2 26" xfId="1876"/>
    <cellStyle name="Normal 3 7 2 27" xfId="1877"/>
    <cellStyle name="Normal 3 7 2 28" xfId="1878"/>
    <cellStyle name="Normal 3 7 2 29" xfId="1879"/>
    <cellStyle name="Normal 3 7 2 3" xfId="1880"/>
    <cellStyle name="Normal 3 7 2 30" xfId="1881"/>
    <cellStyle name="Normal 3 7 2 31" xfId="1882"/>
    <cellStyle name="Normal 3 7 2 32" xfId="1883"/>
    <cellStyle name="Normal 3 7 2 33" xfId="1884"/>
    <cellStyle name="Normal 3 7 2 34" xfId="1885"/>
    <cellStyle name="Normal 3 7 2 35" xfId="1886"/>
    <cellStyle name="Normal 3 7 2 36" xfId="1887"/>
    <cellStyle name="Normal 3 7 2 37" xfId="1888"/>
    <cellStyle name="Normal 3 7 2 38" xfId="1889"/>
    <cellStyle name="Normal 3 7 2 39" xfId="1890"/>
    <cellStyle name="Normal 3 7 2 4" xfId="1891"/>
    <cellStyle name="Normal 3 7 2 40" xfId="1892"/>
    <cellStyle name="Normal 3 7 2 41" xfId="1893"/>
    <cellStyle name="Normal 3 7 2 42" xfId="1894"/>
    <cellStyle name="Normal 3 7 2 43" xfId="1895"/>
    <cellStyle name="Normal 3 7 2 5" xfId="1896"/>
    <cellStyle name="Normal 3 7 2 6" xfId="1897"/>
    <cellStyle name="Normal 3 7 2 7" xfId="1898"/>
    <cellStyle name="Normal 3 7 2 8" xfId="1899"/>
    <cellStyle name="Normal 3 7 2 9" xfId="1900"/>
    <cellStyle name="Normal 3 7 3" xfId="1901"/>
    <cellStyle name="Normal 3 7 3 10" xfId="1902"/>
    <cellStyle name="Normal 3 7 3 11" xfId="1903"/>
    <cellStyle name="Normal 3 7 3 12" xfId="1904"/>
    <cellStyle name="Normal 3 7 3 13" xfId="1905"/>
    <cellStyle name="Normal 3 7 3 14" xfId="1906"/>
    <cellStyle name="Normal 3 7 3 15" xfId="1907"/>
    <cellStyle name="Normal 3 7 3 16" xfId="1908"/>
    <cellStyle name="Normal 3 7 3 17" xfId="1909"/>
    <cellStyle name="Normal 3 7 3 18" xfId="1910"/>
    <cellStyle name="Normal 3 7 3 19" xfId="1911"/>
    <cellStyle name="Normal 3 7 3 2" xfId="1912"/>
    <cellStyle name="Normal 3 7 3 20" xfId="1913"/>
    <cellStyle name="Normal 3 7 3 21" xfId="1914"/>
    <cellStyle name="Normal 3 7 3 22" xfId="1915"/>
    <cellStyle name="Normal 3 7 3 23" xfId="1916"/>
    <cellStyle name="Normal 3 7 3 24" xfId="1917"/>
    <cellStyle name="Normal 3 7 3 25" xfId="1918"/>
    <cellStyle name="Normal 3 7 3 26" xfId="1919"/>
    <cellStyle name="Normal 3 7 3 27" xfId="1920"/>
    <cellStyle name="Normal 3 7 3 28" xfId="1921"/>
    <cellStyle name="Normal 3 7 3 29" xfId="1922"/>
    <cellStyle name="Normal 3 7 3 3" xfId="1923"/>
    <cellStyle name="Normal 3 7 3 30" xfId="1924"/>
    <cellStyle name="Normal 3 7 3 31" xfId="1925"/>
    <cellStyle name="Normal 3 7 3 32" xfId="1926"/>
    <cellStyle name="Normal 3 7 3 33" xfId="1927"/>
    <cellStyle name="Normal 3 7 3 34" xfId="1928"/>
    <cellStyle name="Normal 3 7 3 35" xfId="1929"/>
    <cellStyle name="Normal 3 7 3 36" xfId="1930"/>
    <cellStyle name="Normal 3 7 3 37" xfId="1931"/>
    <cellStyle name="Normal 3 7 3 38" xfId="1932"/>
    <cellStyle name="Normal 3 7 3 39" xfId="1933"/>
    <cellStyle name="Normal 3 7 3 4" xfId="1934"/>
    <cellStyle name="Normal 3 7 3 40" xfId="1935"/>
    <cellStyle name="Normal 3 7 3 41" xfId="1936"/>
    <cellStyle name="Normal 3 7 3 42" xfId="1937"/>
    <cellStyle name="Normal 3 7 3 43" xfId="1938"/>
    <cellStyle name="Normal 3 7 3 5" xfId="1939"/>
    <cellStyle name="Normal 3 7 3 6" xfId="1940"/>
    <cellStyle name="Normal 3 7 3 7" xfId="1941"/>
    <cellStyle name="Normal 3 7 3 8" xfId="1942"/>
    <cellStyle name="Normal 3 7 3 9" xfId="1943"/>
    <cellStyle name="Normal 3 7 4" xfId="1944"/>
    <cellStyle name="Normal 3 7 4 10" xfId="1945"/>
    <cellStyle name="Normal 3 7 4 11" xfId="1946"/>
    <cellStyle name="Normal 3 7 4 12" xfId="1947"/>
    <cellStyle name="Normal 3 7 4 13" xfId="1948"/>
    <cellStyle name="Normal 3 7 4 14" xfId="1949"/>
    <cellStyle name="Normal 3 7 4 15" xfId="1950"/>
    <cellStyle name="Normal 3 7 4 16" xfId="1951"/>
    <cellStyle name="Normal 3 7 4 17" xfId="1952"/>
    <cellStyle name="Normal 3 7 4 18" xfId="1953"/>
    <cellStyle name="Normal 3 7 4 19" xfId="1954"/>
    <cellStyle name="Normal 3 7 4 2" xfId="1955"/>
    <cellStyle name="Normal 3 7 4 20" xfId="1956"/>
    <cellStyle name="Normal 3 7 4 21" xfId="1957"/>
    <cellStyle name="Normal 3 7 4 22" xfId="1958"/>
    <cellStyle name="Normal 3 7 4 23" xfId="1959"/>
    <cellStyle name="Normal 3 7 4 24" xfId="1960"/>
    <cellStyle name="Normal 3 7 4 25" xfId="1961"/>
    <cellStyle name="Normal 3 7 4 26" xfId="1962"/>
    <cellStyle name="Normal 3 7 4 27" xfId="1963"/>
    <cellStyle name="Normal 3 7 4 28" xfId="1964"/>
    <cellStyle name="Normal 3 7 4 29" xfId="1965"/>
    <cellStyle name="Normal 3 7 4 3" xfId="1966"/>
    <cellStyle name="Normal 3 7 4 30" xfId="1967"/>
    <cellStyle name="Normal 3 7 4 31" xfId="1968"/>
    <cellStyle name="Normal 3 7 4 32" xfId="1969"/>
    <cellStyle name="Normal 3 7 4 33" xfId="1970"/>
    <cellStyle name="Normal 3 7 4 34" xfId="1971"/>
    <cellStyle name="Normal 3 7 4 35" xfId="1972"/>
    <cellStyle name="Normal 3 7 4 36" xfId="1973"/>
    <cellStyle name="Normal 3 7 4 37" xfId="1974"/>
    <cellStyle name="Normal 3 7 4 38" xfId="1975"/>
    <cellStyle name="Normal 3 7 4 39" xfId="1976"/>
    <cellStyle name="Normal 3 7 4 4" xfId="1977"/>
    <cellStyle name="Normal 3 7 4 40" xfId="1978"/>
    <cellStyle name="Normal 3 7 4 41" xfId="1979"/>
    <cellStyle name="Normal 3 7 4 42" xfId="1980"/>
    <cellStyle name="Normal 3 7 4 43" xfId="1981"/>
    <cellStyle name="Normal 3 7 4 5" xfId="1982"/>
    <cellStyle name="Normal 3 7 4 6" xfId="1983"/>
    <cellStyle name="Normal 3 7 4 7" xfId="1984"/>
    <cellStyle name="Normal 3 7 4 8" xfId="1985"/>
    <cellStyle name="Normal 3 7 4 9" xfId="1986"/>
    <cellStyle name="Normal 3 8" xfId="1987"/>
    <cellStyle name="Normal 3 8 2" xfId="1988"/>
    <cellStyle name="Normal 3 8 2 10" xfId="1989"/>
    <cellStyle name="Normal 3 8 2 11" xfId="1990"/>
    <cellStyle name="Normal 3 8 2 12" xfId="1991"/>
    <cellStyle name="Normal 3 8 2 13" xfId="1992"/>
    <cellStyle name="Normal 3 8 2 14" xfId="1993"/>
    <cellStyle name="Normal 3 8 2 15" xfId="1994"/>
    <cellStyle name="Normal 3 8 2 16" xfId="1995"/>
    <cellStyle name="Normal 3 8 2 17" xfId="1996"/>
    <cellStyle name="Normal 3 8 2 18" xfId="1997"/>
    <cellStyle name="Normal 3 8 2 19" xfId="1998"/>
    <cellStyle name="Normal 3 8 2 2" xfId="1999"/>
    <cellStyle name="Normal 3 8 2 20" xfId="2000"/>
    <cellStyle name="Normal 3 8 2 21" xfId="2001"/>
    <cellStyle name="Normal 3 8 2 22" xfId="2002"/>
    <cellStyle name="Normal 3 8 2 23" xfId="2003"/>
    <cellStyle name="Normal 3 8 2 24" xfId="2004"/>
    <cellStyle name="Normal 3 8 2 25" xfId="2005"/>
    <cellStyle name="Normal 3 8 2 26" xfId="2006"/>
    <cellStyle name="Normal 3 8 2 27" xfId="2007"/>
    <cellStyle name="Normal 3 8 2 28" xfId="2008"/>
    <cellStyle name="Normal 3 8 2 29" xfId="2009"/>
    <cellStyle name="Normal 3 8 2 3" xfId="2010"/>
    <cellStyle name="Normal 3 8 2 30" xfId="2011"/>
    <cellStyle name="Normal 3 8 2 31" xfId="2012"/>
    <cellStyle name="Normal 3 8 2 32" xfId="2013"/>
    <cellStyle name="Normal 3 8 2 33" xfId="2014"/>
    <cellStyle name="Normal 3 8 2 34" xfId="2015"/>
    <cellStyle name="Normal 3 8 2 35" xfId="2016"/>
    <cellStyle name="Normal 3 8 2 36" xfId="2017"/>
    <cellStyle name="Normal 3 8 2 37" xfId="2018"/>
    <cellStyle name="Normal 3 8 2 38" xfId="2019"/>
    <cellStyle name="Normal 3 8 2 39" xfId="2020"/>
    <cellStyle name="Normal 3 8 2 4" xfId="2021"/>
    <cellStyle name="Normal 3 8 2 40" xfId="2022"/>
    <cellStyle name="Normal 3 8 2 41" xfId="2023"/>
    <cellStyle name="Normal 3 8 2 42" xfId="2024"/>
    <cellStyle name="Normal 3 8 2 43" xfId="2025"/>
    <cellStyle name="Normal 3 8 2 5" xfId="2026"/>
    <cellStyle name="Normal 3 8 2 6" xfId="2027"/>
    <cellStyle name="Normal 3 8 2 7" xfId="2028"/>
    <cellStyle name="Normal 3 8 2 8" xfId="2029"/>
    <cellStyle name="Normal 3 8 2 9" xfId="2030"/>
    <cellStyle name="Normal 3 8 3" xfId="2031"/>
    <cellStyle name="Normal 3 8 3 10" xfId="2032"/>
    <cellStyle name="Normal 3 8 3 11" xfId="2033"/>
    <cellStyle name="Normal 3 8 3 12" xfId="2034"/>
    <cellStyle name="Normal 3 8 3 13" xfId="2035"/>
    <cellStyle name="Normal 3 8 3 14" xfId="2036"/>
    <cellStyle name="Normal 3 8 3 15" xfId="2037"/>
    <cellStyle name="Normal 3 8 3 16" xfId="2038"/>
    <cellStyle name="Normal 3 8 3 17" xfId="2039"/>
    <cellStyle name="Normal 3 8 3 18" xfId="2040"/>
    <cellStyle name="Normal 3 8 3 19" xfId="2041"/>
    <cellStyle name="Normal 3 8 3 2" xfId="2042"/>
    <cellStyle name="Normal 3 8 3 20" xfId="2043"/>
    <cellStyle name="Normal 3 8 3 21" xfId="2044"/>
    <cellStyle name="Normal 3 8 3 22" xfId="2045"/>
    <cellStyle name="Normal 3 8 3 23" xfId="2046"/>
    <cellStyle name="Normal 3 8 3 24" xfId="2047"/>
    <cellStyle name="Normal 3 8 3 25" xfId="2048"/>
    <cellStyle name="Normal 3 8 3 26" xfId="2049"/>
    <cellStyle name="Normal 3 8 3 27" xfId="2050"/>
    <cellStyle name="Normal 3 8 3 28" xfId="2051"/>
    <cellStyle name="Normal 3 8 3 29" xfId="2052"/>
    <cellStyle name="Normal 3 8 3 3" xfId="2053"/>
    <cellStyle name="Normal 3 8 3 30" xfId="2054"/>
    <cellStyle name="Normal 3 8 3 31" xfId="2055"/>
    <cellStyle name="Normal 3 8 3 32" xfId="2056"/>
    <cellStyle name="Normal 3 8 3 33" xfId="2057"/>
    <cellStyle name="Normal 3 8 3 34" xfId="2058"/>
    <cellStyle name="Normal 3 8 3 35" xfId="2059"/>
    <cellStyle name="Normal 3 8 3 36" xfId="2060"/>
    <cellStyle name="Normal 3 8 3 37" xfId="2061"/>
    <cellStyle name="Normal 3 8 3 38" xfId="2062"/>
    <cellStyle name="Normal 3 8 3 39" xfId="2063"/>
    <cellStyle name="Normal 3 8 3 4" xfId="2064"/>
    <cellStyle name="Normal 3 8 3 40" xfId="2065"/>
    <cellStyle name="Normal 3 8 3 41" xfId="2066"/>
    <cellStyle name="Normal 3 8 3 42" xfId="2067"/>
    <cellStyle name="Normal 3 8 3 43" xfId="2068"/>
    <cellStyle name="Normal 3 8 3 5" xfId="2069"/>
    <cellStyle name="Normal 3 8 3 6" xfId="2070"/>
    <cellStyle name="Normal 3 8 3 7" xfId="2071"/>
    <cellStyle name="Normal 3 8 3 8" xfId="2072"/>
    <cellStyle name="Normal 3 8 3 9" xfId="2073"/>
    <cellStyle name="Normal 3 8 4" xfId="2074"/>
    <cellStyle name="Normal 3 8 4 10" xfId="2075"/>
    <cellStyle name="Normal 3 8 4 11" xfId="2076"/>
    <cellStyle name="Normal 3 8 4 12" xfId="2077"/>
    <cellStyle name="Normal 3 8 4 13" xfId="2078"/>
    <cellStyle name="Normal 3 8 4 14" xfId="2079"/>
    <cellStyle name="Normal 3 8 4 15" xfId="2080"/>
    <cellStyle name="Normal 3 8 4 16" xfId="2081"/>
    <cellStyle name="Normal 3 8 4 17" xfId="2082"/>
    <cellStyle name="Normal 3 8 4 18" xfId="2083"/>
    <cellStyle name="Normal 3 8 4 19" xfId="2084"/>
    <cellStyle name="Normal 3 8 4 2" xfId="2085"/>
    <cellStyle name="Normal 3 8 4 20" xfId="2086"/>
    <cellStyle name="Normal 3 8 4 21" xfId="2087"/>
    <cellStyle name="Normal 3 8 4 22" xfId="2088"/>
    <cellStyle name="Normal 3 8 4 23" xfId="2089"/>
    <cellStyle name="Normal 3 8 4 24" xfId="2090"/>
    <cellStyle name="Normal 3 8 4 25" xfId="2091"/>
    <cellStyle name="Normal 3 8 4 26" xfId="2092"/>
    <cellStyle name="Normal 3 8 4 27" xfId="2093"/>
    <cellStyle name="Normal 3 8 4 28" xfId="2094"/>
    <cellStyle name="Normal 3 8 4 29" xfId="2095"/>
    <cellStyle name="Normal 3 8 4 3" xfId="2096"/>
    <cellStyle name="Normal 3 8 4 30" xfId="2097"/>
    <cellStyle name="Normal 3 8 4 31" xfId="2098"/>
    <cellStyle name="Normal 3 8 4 32" xfId="2099"/>
    <cellStyle name="Normal 3 8 4 33" xfId="2100"/>
    <cellStyle name="Normal 3 8 4 34" xfId="2101"/>
    <cellStyle name="Normal 3 8 4 35" xfId="2102"/>
    <cellStyle name="Normal 3 8 4 36" xfId="2103"/>
    <cellStyle name="Normal 3 8 4 37" xfId="2104"/>
    <cellStyle name="Normal 3 8 4 38" xfId="2105"/>
    <cellStyle name="Normal 3 8 4 39" xfId="2106"/>
    <cellStyle name="Normal 3 8 4 4" xfId="2107"/>
    <cellStyle name="Normal 3 8 4 40" xfId="2108"/>
    <cellStyle name="Normal 3 8 4 41" xfId="2109"/>
    <cellStyle name="Normal 3 8 4 42" xfId="2110"/>
    <cellStyle name="Normal 3 8 4 43" xfId="2111"/>
    <cellStyle name="Normal 3 8 4 5" xfId="2112"/>
    <cellStyle name="Normal 3 8 4 6" xfId="2113"/>
    <cellStyle name="Normal 3 8 4 7" xfId="2114"/>
    <cellStyle name="Normal 3 8 4 8" xfId="2115"/>
    <cellStyle name="Normal 3 8 4 9" xfId="2116"/>
    <cellStyle name="Normal 3 9" xfId="2117"/>
    <cellStyle name="Normal 3 9 2" xfId="2118"/>
    <cellStyle name="Normal 3 9 2 10" xfId="2119"/>
    <cellStyle name="Normal 3 9 2 11" xfId="2120"/>
    <cellStyle name="Normal 3 9 2 12" xfId="2121"/>
    <cellStyle name="Normal 3 9 2 13" xfId="2122"/>
    <cellStyle name="Normal 3 9 2 14" xfId="2123"/>
    <cellStyle name="Normal 3 9 2 15" xfId="2124"/>
    <cellStyle name="Normal 3 9 2 16" xfId="2125"/>
    <cellStyle name="Normal 3 9 2 17" xfId="2126"/>
    <cellStyle name="Normal 3 9 2 18" xfId="2127"/>
    <cellStyle name="Normal 3 9 2 19" xfId="2128"/>
    <cellStyle name="Normal 3 9 2 2" xfId="2129"/>
    <cellStyle name="Normal 3 9 2 20" xfId="2130"/>
    <cellStyle name="Normal 3 9 2 21" xfId="2131"/>
    <cellStyle name="Normal 3 9 2 22" xfId="2132"/>
    <cellStyle name="Normal 3 9 2 23" xfId="2133"/>
    <cellStyle name="Normal 3 9 2 24" xfId="2134"/>
    <cellStyle name="Normal 3 9 2 25" xfId="2135"/>
    <cellStyle name="Normal 3 9 2 26" xfId="2136"/>
    <cellStyle name="Normal 3 9 2 27" xfId="2137"/>
    <cellStyle name="Normal 3 9 2 28" xfId="2138"/>
    <cellStyle name="Normal 3 9 2 29" xfId="2139"/>
    <cellStyle name="Normal 3 9 2 3" xfId="2140"/>
    <cellStyle name="Normal 3 9 2 30" xfId="2141"/>
    <cellStyle name="Normal 3 9 2 31" xfId="2142"/>
    <cellStyle name="Normal 3 9 2 32" xfId="2143"/>
    <cellStyle name="Normal 3 9 2 33" xfId="2144"/>
    <cellStyle name="Normal 3 9 2 34" xfId="2145"/>
    <cellStyle name="Normal 3 9 2 35" xfId="2146"/>
    <cellStyle name="Normal 3 9 2 36" xfId="2147"/>
    <cellStyle name="Normal 3 9 2 37" xfId="2148"/>
    <cellStyle name="Normal 3 9 2 38" xfId="2149"/>
    <cellStyle name="Normal 3 9 2 39" xfId="2150"/>
    <cellStyle name="Normal 3 9 2 4" xfId="2151"/>
    <cellStyle name="Normal 3 9 2 40" xfId="2152"/>
    <cellStyle name="Normal 3 9 2 41" xfId="2153"/>
    <cellStyle name="Normal 3 9 2 42" xfId="2154"/>
    <cellStyle name="Normal 3 9 2 43" xfId="2155"/>
    <cellStyle name="Normal 3 9 2 5" xfId="2156"/>
    <cellStyle name="Normal 3 9 2 6" xfId="2157"/>
    <cellStyle name="Normal 3 9 2 7" xfId="2158"/>
    <cellStyle name="Normal 3 9 2 8" xfId="2159"/>
    <cellStyle name="Normal 3 9 2 9" xfId="2160"/>
    <cellStyle name="Normal 3 9 3" xfId="2161"/>
    <cellStyle name="Normal 3 9 3 10" xfId="2162"/>
    <cellStyle name="Normal 3 9 3 11" xfId="2163"/>
    <cellStyle name="Normal 3 9 3 12" xfId="2164"/>
    <cellStyle name="Normal 3 9 3 13" xfId="2165"/>
    <cellStyle name="Normal 3 9 3 14" xfId="2166"/>
    <cellStyle name="Normal 3 9 3 15" xfId="2167"/>
    <cellStyle name="Normal 3 9 3 16" xfId="2168"/>
    <cellStyle name="Normal 3 9 3 17" xfId="2169"/>
    <cellStyle name="Normal 3 9 3 18" xfId="2170"/>
    <cellStyle name="Normal 3 9 3 19" xfId="2171"/>
    <cellStyle name="Normal 3 9 3 2" xfId="2172"/>
    <cellStyle name="Normal 3 9 3 20" xfId="2173"/>
    <cellStyle name="Normal 3 9 3 21" xfId="2174"/>
    <cellStyle name="Normal 3 9 3 22" xfId="2175"/>
    <cellStyle name="Normal 3 9 3 23" xfId="2176"/>
    <cellStyle name="Normal 3 9 3 24" xfId="2177"/>
    <cellStyle name="Normal 3 9 3 25" xfId="2178"/>
    <cellStyle name="Normal 3 9 3 26" xfId="2179"/>
    <cellStyle name="Normal 3 9 3 27" xfId="2180"/>
    <cellStyle name="Normal 3 9 3 28" xfId="2181"/>
    <cellStyle name="Normal 3 9 3 29" xfId="2182"/>
    <cellStyle name="Normal 3 9 3 3" xfId="2183"/>
    <cellStyle name="Normal 3 9 3 30" xfId="2184"/>
    <cellStyle name="Normal 3 9 3 31" xfId="2185"/>
    <cellStyle name="Normal 3 9 3 32" xfId="2186"/>
    <cellStyle name="Normal 3 9 3 33" xfId="2187"/>
    <cellStyle name="Normal 3 9 3 34" xfId="2188"/>
    <cellStyle name="Normal 3 9 3 35" xfId="2189"/>
    <cellStyle name="Normal 3 9 3 36" xfId="2190"/>
    <cellStyle name="Normal 3 9 3 37" xfId="2191"/>
    <cellStyle name="Normal 3 9 3 38" xfId="2192"/>
    <cellStyle name="Normal 3 9 3 39" xfId="2193"/>
    <cellStyle name="Normal 3 9 3 4" xfId="2194"/>
    <cellStyle name="Normal 3 9 3 40" xfId="2195"/>
    <cellStyle name="Normal 3 9 3 41" xfId="2196"/>
    <cellStyle name="Normal 3 9 3 42" xfId="2197"/>
    <cellStyle name="Normal 3 9 3 43" xfId="2198"/>
    <cellStyle name="Normal 3 9 3 5" xfId="2199"/>
    <cellStyle name="Normal 3 9 3 6" xfId="2200"/>
    <cellStyle name="Normal 3 9 3 7" xfId="2201"/>
    <cellStyle name="Normal 3 9 3 8" xfId="2202"/>
    <cellStyle name="Normal 3 9 3 9" xfId="2203"/>
    <cellStyle name="Normal 3 9 4" xfId="2204"/>
    <cellStyle name="Normal 3 9 4 10" xfId="2205"/>
    <cellStyle name="Normal 3 9 4 11" xfId="2206"/>
    <cellStyle name="Normal 3 9 4 12" xfId="2207"/>
    <cellStyle name="Normal 3 9 4 13" xfId="2208"/>
    <cellStyle name="Normal 3 9 4 14" xfId="2209"/>
    <cellStyle name="Normal 3 9 4 15" xfId="2210"/>
    <cellStyle name="Normal 3 9 4 16" xfId="2211"/>
    <cellStyle name="Normal 3 9 4 17" xfId="2212"/>
    <cellStyle name="Normal 3 9 4 18" xfId="2213"/>
    <cellStyle name="Normal 3 9 4 19" xfId="2214"/>
    <cellStyle name="Normal 3 9 4 2" xfId="2215"/>
    <cellStyle name="Normal 3 9 4 20" xfId="2216"/>
    <cellStyle name="Normal 3 9 4 21" xfId="2217"/>
    <cellStyle name="Normal 3 9 4 22" xfId="2218"/>
    <cellStyle name="Normal 3 9 4 23" xfId="2219"/>
    <cellStyle name="Normal 3 9 4 24" xfId="2220"/>
    <cellStyle name="Normal 3 9 4 25" xfId="2221"/>
    <cellStyle name="Normal 3 9 4 26" xfId="2222"/>
    <cellStyle name="Normal 3 9 4 27" xfId="2223"/>
    <cellStyle name="Normal 3 9 4 28" xfId="2224"/>
    <cellStyle name="Normal 3 9 4 29" xfId="2225"/>
    <cellStyle name="Normal 3 9 4 3" xfId="2226"/>
    <cellStyle name="Normal 3 9 4 30" xfId="2227"/>
    <cellStyle name="Normal 3 9 4 31" xfId="2228"/>
    <cellStyle name="Normal 3 9 4 32" xfId="2229"/>
    <cellStyle name="Normal 3 9 4 33" xfId="2230"/>
    <cellStyle name="Normal 3 9 4 34" xfId="2231"/>
    <cellStyle name="Normal 3 9 4 35" xfId="2232"/>
    <cellStyle name="Normal 3 9 4 36" xfId="2233"/>
    <cellStyle name="Normal 3 9 4 37" xfId="2234"/>
    <cellStyle name="Normal 3 9 4 38" xfId="2235"/>
    <cellStyle name="Normal 3 9 4 39" xfId="2236"/>
    <cellStyle name="Normal 3 9 4 4" xfId="2237"/>
    <cellStyle name="Normal 3 9 4 40" xfId="2238"/>
    <cellStyle name="Normal 3 9 4 41" xfId="2239"/>
    <cellStyle name="Normal 3 9 4 42" xfId="2240"/>
    <cellStyle name="Normal 3 9 4 43" xfId="2241"/>
    <cellStyle name="Normal 3 9 4 5" xfId="2242"/>
    <cellStyle name="Normal 3 9 4 6" xfId="2243"/>
    <cellStyle name="Normal 3 9 4 7" xfId="2244"/>
    <cellStyle name="Normal 3 9 4 8" xfId="2245"/>
    <cellStyle name="Normal 3 9 4 9" xfId="2246"/>
    <cellStyle name="Normal 4" xfId="2247"/>
    <cellStyle name="Normal 4 2" xfId="2248"/>
    <cellStyle name="Normal 4 3" xfId="2249"/>
    <cellStyle name="Normal 4 4" xfId="2250"/>
    <cellStyle name="Normal 5" xfId="2251"/>
    <cellStyle name="Normal 6" xfId="2252"/>
    <cellStyle name="Normal 6 2" xfId="2253"/>
    <cellStyle name="Normal 6 2 2" xfId="2254"/>
    <cellStyle name="Normal 6 3" xfId="2255"/>
    <cellStyle name="Normal 7" xfId="2256"/>
    <cellStyle name="Normal 7 2" xfId="2257"/>
    <cellStyle name="Normal 8" xfId="4"/>
    <cellStyle name="Normal 9" xfId="2258"/>
    <cellStyle name="Normal_Districts 1 - 101 2 2" xfId="8"/>
    <cellStyle name="Normal_Districts 111 - 201" xfId="6"/>
    <cellStyle name="Normal_Districts 202 - 302" xfId="9"/>
    <cellStyle name="Normal_Districts 411 - 999" xfId="7"/>
    <cellStyle name="Note 2" xfId="2259"/>
    <cellStyle name="Note 3" xfId="2260"/>
    <cellStyle name="Note 3 2" xfId="2261"/>
    <cellStyle name="Note 3 2 2" xfId="2262"/>
    <cellStyle name="Note 3 3" xfId="2263"/>
    <cellStyle name="Note 4" xfId="2264"/>
    <cellStyle name="Output 2" xfId="2265"/>
    <cellStyle name="Output 3" xfId="2266"/>
    <cellStyle name="Percent" xfId="3" builtinId="5"/>
    <cellStyle name="Title 2" xfId="2267"/>
    <cellStyle name="Total 2" xfId="2268"/>
    <cellStyle name="Total 3" xfId="2269"/>
    <cellStyle name="Warning Text 2" xfId="2270"/>
    <cellStyle name="Warning Text 3" xfId="2271"/>
  </cellStyles>
  <dxfs count="236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-0.24994659260841701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1"/>
      </font>
      <fill>
        <patternFill>
          <bgColor theme="0" tint="-0.499984740745262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theme="0" tint="-0.34998626667073579"/>
        </patternFill>
      </fill>
    </dxf>
    <dxf>
      <font>
        <b/>
        <i val="0"/>
        <color auto="1"/>
      </font>
      <fill>
        <patternFill>
          <bgColor rgb="FFFFFF66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rgb="FFBCE292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rgb="FFF6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1"/>
      </font>
      <fill>
        <patternFill>
          <bgColor theme="0" tint="-0.34998626667073579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BCE292"/>
      <color rgb="FFFFD03B"/>
      <color rgb="FFF60000"/>
      <color rgb="FFFFFF00"/>
      <color rgb="FFFFFFCC"/>
      <color rgb="FFFF66FF"/>
      <color rgb="FFFF6600"/>
      <color rgb="FF99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'F counts'!$J$12:$J$14</c:f>
              <c:strCache>
                <c:ptCount val="3"/>
                <c:pt idx="0">
                  <c:v>Parent Request</c:v>
                </c:pt>
                <c:pt idx="1">
                  <c:v>District Request</c:v>
                </c:pt>
                <c:pt idx="2">
                  <c:v>SDE or Both Request</c:v>
                </c:pt>
              </c:strCache>
            </c:strRef>
          </c:cat>
          <c:val>
            <c:numRef>
              <c:f>'F counts'!$K$12:$K$14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'F counts'!$A$9:$A$11</c:f>
              <c:strCache>
                <c:ptCount val="3"/>
                <c:pt idx="0">
                  <c:v>Number Accepted (A)</c:v>
                </c:pt>
                <c:pt idx="1">
                  <c:v>Number Denied (D)</c:v>
                </c:pt>
                <c:pt idx="2">
                  <c:v>Number Withdrawn (W)</c:v>
                </c:pt>
              </c:strCache>
            </c:strRef>
          </c:cat>
          <c:val>
            <c:numRef>
              <c:f>'F counts'!$B$9:$B$11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'F counts'!$A$22:$A$23</c:f>
              <c:strCache>
                <c:ptCount val="2"/>
                <c:pt idx="0">
                  <c:v>Agreements</c:v>
                </c:pt>
                <c:pt idx="1">
                  <c:v>Non Agreements</c:v>
                </c:pt>
              </c:strCache>
            </c:strRef>
          </c:cat>
          <c:val>
            <c:numRef>
              <c:f>'F counts'!$B$22:$B$23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85882679701583"/>
          <c:y val="0.33049503598540231"/>
          <c:w val="0.24835697001126114"/>
          <c:h val="0.409902523164757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76490231703686E-2"/>
          <c:y val="8.8902819517738443E-2"/>
          <c:w val="0.78215996420448131"/>
          <c:h val="0.7179991018512037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 counts'!$G$3:$G$20</c:f>
              <c:strCache>
                <c:ptCount val="18"/>
                <c:pt idx="0">
                  <c:v>Betty</c:v>
                </c:pt>
                <c:pt idx="1">
                  <c:v>Bev</c:v>
                </c:pt>
                <c:pt idx="2">
                  <c:v>Bonnie</c:v>
                </c:pt>
                <c:pt idx="3">
                  <c:v>Cathy</c:v>
                </c:pt>
                <c:pt idx="4">
                  <c:v>Deon</c:v>
                </c:pt>
                <c:pt idx="5">
                  <c:v>Ed</c:v>
                </c:pt>
                <c:pt idx="6">
                  <c:v>Ila</c:v>
                </c:pt>
                <c:pt idx="7">
                  <c:v>Jarl</c:v>
                </c:pt>
                <c:pt idx="8">
                  <c:v>Lecia</c:v>
                </c:pt>
                <c:pt idx="9">
                  <c:v>Leslie</c:v>
                </c:pt>
                <c:pt idx="10">
                  <c:v>Mert</c:v>
                </c:pt>
                <c:pt idx="11">
                  <c:v>Mont</c:v>
                </c:pt>
                <c:pt idx="12">
                  <c:v>Paul</c:v>
                </c:pt>
                <c:pt idx="13">
                  <c:v>Robyn</c:v>
                </c:pt>
                <c:pt idx="14">
                  <c:v>Russ</c:v>
                </c:pt>
                <c:pt idx="15">
                  <c:v>Steve</c:v>
                </c:pt>
                <c:pt idx="16">
                  <c:v>Teri</c:v>
                </c:pt>
                <c:pt idx="17">
                  <c:v>Tracey</c:v>
                </c:pt>
              </c:strCache>
            </c:strRef>
          </c:cat>
          <c:val>
            <c:numRef>
              <c:f>'F counts'!$H$3:$H$20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04768"/>
        <c:axId val="58322944"/>
      </c:barChart>
      <c:catAx>
        <c:axId val="5830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58322944"/>
        <c:crosses val="autoZero"/>
        <c:auto val="1"/>
        <c:lblAlgn val="ctr"/>
        <c:lblOffset val="100"/>
        <c:noMultiLvlLbl val="0"/>
      </c:catAx>
      <c:valAx>
        <c:axId val="5832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304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'F counts'!$D$9:$D$20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'F counts'!$E$9:$E$20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67808"/>
        <c:axId val="128969344"/>
      </c:barChart>
      <c:catAx>
        <c:axId val="128967808"/>
        <c:scaling>
          <c:orientation val="minMax"/>
        </c:scaling>
        <c:delete val="0"/>
        <c:axPos val="l"/>
        <c:majorTickMark val="out"/>
        <c:minorTickMark val="none"/>
        <c:tickLblPos val="nextTo"/>
        <c:crossAx val="128969344"/>
        <c:crosses val="autoZero"/>
        <c:auto val="1"/>
        <c:lblAlgn val="ctr"/>
        <c:lblOffset val="100"/>
        <c:noMultiLvlLbl val="0"/>
      </c:catAx>
      <c:valAx>
        <c:axId val="128969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896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'F counts'!$J$3:$J$8</c:f>
              <c:strCache>
                <c:ptCount val="6"/>
                <c:pt idx="0">
                  <c:v>Region 1</c:v>
                </c:pt>
                <c:pt idx="1">
                  <c:v>Region 2</c:v>
                </c:pt>
                <c:pt idx="2">
                  <c:v>Region 3</c:v>
                </c:pt>
                <c:pt idx="3">
                  <c:v>Region 4</c:v>
                </c:pt>
                <c:pt idx="4">
                  <c:v>Region 5</c:v>
                </c:pt>
                <c:pt idx="5">
                  <c:v>Region 6</c:v>
                </c:pt>
              </c:strCache>
            </c:strRef>
          </c:cat>
          <c:val>
            <c:numRef>
              <c:f>'F counts'!$K$3:$K$8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'M counts'!$G$13:$G$15</c:f>
              <c:strCache>
                <c:ptCount val="3"/>
                <c:pt idx="0">
                  <c:v>Parent Request</c:v>
                </c:pt>
                <c:pt idx="1">
                  <c:v>District Request</c:v>
                </c:pt>
                <c:pt idx="2">
                  <c:v>SDE or Both Request</c:v>
                </c:pt>
              </c:strCache>
            </c:strRef>
          </c:cat>
          <c:val>
            <c:numRef>
              <c:f>'M counts'!$H$13:$H$15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'M counts'!$A$9:$A$11</c:f>
              <c:strCache>
                <c:ptCount val="3"/>
                <c:pt idx="0">
                  <c:v>Number Accepted </c:v>
                </c:pt>
                <c:pt idx="1">
                  <c:v>Number Denied </c:v>
                </c:pt>
                <c:pt idx="2">
                  <c:v>Number Withdrawn </c:v>
                </c:pt>
              </c:strCache>
            </c:strRef>
          </c:cat>
          <c:val>
            <c:numRef>
              <c:f>'M counts'!$B$9:$B$11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76490231703686E-2"/>
          <c:y val="8.8902819517738443E-2"/>
          <c:w val="0.78215996420448131"/>
          <c:h val="0.7179991018512037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 counts'!$G$3:$G$8</c:f>
              <c:strCache>
                <c:ptCount val="6"/>
                <c:pt idx="0">
                  <c:v>Ed</c:v>
                </c:pt>
                <c:pt idx="1">
                  <c:v>Bev</c:v>
                </c:pt>
                <c:pt idx="2">
                  <c:v>Ila</c:v>
                </c:pt>
                <c:pt idx="3">
                  <c:v>Mert</c:v>
                </c:pt>
                <c:pt idx="4">
                  <c:v>Mont</c:v>
                </c:pt>
                <c:pt idx="5">
                  <c:v>Paul</c:v>
                </c:pt>
              </c:strCache>
            </c:strRef>
          </c:cat>
          <c:val>
            <c:numRef>
              <c:f>'M counts'!$H$3:$H$8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13920"/>
        <c:axId val="139315456"/>
      </c:barChart>
      <c:catAx>
        <c:axId val="13931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315456"/>
        <c:crosses val="autoZero"/>
        <c:auto val="1"/>
        <c:lblAlgn val="ctr"/>
        <c:lblOffset val="100"/>
        <c:noMultiLvlLbl val="0"/>
      </c:catAx>
      <c:valAx>
        <c:axId val="1393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1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'M counts'!$D$9:$D$20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 counts'!$E$9:$E$20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58688"/>
        <c:axId val="129060224"/>
      </c:barChart>
      <c:catAx>
        <c:axId val="129058688"/>
        <c:scaling>
          <c:orientation val="minMax"/>
        </c:scaling>
        <c:delete val="0"/>
        <c:axPos val="l"/>
        <c:majorTickMark val="out"/>
        <c:minorTickMark val="none"/>
        <c:tickLblPos val="nextTo"/>
        <c:crossAx val="129060224"/>
        <c:crosses val="autoZero"/>
        <c:auto val="1"/>
        <c:lblAlgn val="ctr"/>
        <c:lblOffset val="100"/>
        <c:noMultiLvlLbl val="0"/>
      </c:catAx>
      <c:valAx>
        <c:axId val="129060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905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'M counts'!$J$3:$J$8</c:f>
              <c:strCache>
                <c:ptCount val="6"/>
                <c:pt idx="0">
                  <c:v>Region 1</c:v>
                </c:pt>
                <c:pt idx="1">
                  <c:v>Region 2</c:v>
                </c:pt>
                <c:pt idx="2">
                  <c:v>Region 3</c:v>
                </c:pt>
                <c:pt idx="3">
                  <c:v> Region 4</c:v>
                </c:pt>
                <c:pt idx="4">
                  <c:v>Region 5</c:v>
                </c:pt>
                <c:pt idx="5">
                  <c:v>Region 6</c:v>
                </c:pt>
              </c:strCache>
            </c:strRef>
          </c:cat>
          <c:val>
            <c:numRef>
              <c:f>'M counts'!$K$3:$K$8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'M counts'!$A$15:$A$16</c:f>
              <c:strCache>
                <c:ptCount val="2"/>
                <c:pt idx="0">
                  <c:v>Number Successful </c:v>
                </c:pt>
                <c:pt idx="1">
                  <c:v>Number Unsuccessful </c:v>
                </c:pt>
              </c:strCache>
            </c:strRef>
          </c:cat>
          <c:val>
            <c:numRef>
              <c:f>'M counts'!$B$15:$B$16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'C counts'!$A$19:$A$21</c:f>
              <c:strCache>
                <c:ptCount val="2"/>
                <c:pt idx="0">
                  <c:v>Number  Cases with CAs</c:v>
                </c:pt>
                <c:pt idx="1">
                  <c:v>Number of Cases without CAs</c:v>
                </c:pt>
              </c:strCache>
            </c:strRef>
          </c:cat>
          <c:val>
            <c:numRef>
              <c:f>'C counts'!$B$19:$B$21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'C counts'!$A$9:$A$15</c:f>
              <c:strCache>
                <c:ptCount val="7"/>
                <c:pt idx="0">
                  <c:v>1.1Number with Final Report</c:v>
                </c:pt>
                <c:pt idx="1">
                  <c:v>1.1a Number with Algts. Founded</c:v>
                </c:pt>
                <c:pt idx="2">
                  <c:v>1.1b Report Within Timelines</c:v>
                </c:pt>
                <c:pt idx="3">
                  <c:v>1.1c Number Extended Timelines</c:v>
                </c:pt>
                <c:pt idx="4">
                  <c:v>1.2 Number Pending</c:v>
                </c:pt>
                <c:pt idx="5">
                  <c:v>1.2aNumber pending DP Hearing</c:v>
                </c:pt>
                <c:pt idx="6">
                  <c:v>1.3 Number Withdrawn</c:v>
                </c:pt>
              </c:strCache>
            </c:strRef>
          </c:cat>
          <c:val>
            <c:numRef>
              <c:f>'C counts'!$B$9:$B$15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76490231703686E-2"/>
          <c:y val="8.8902819517738443E-2"/>
          <c:w val="0.78215996420448131"/>
          <c:h val="0.7179991018512037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 counts'!$G$3:$G$10</c:f>
              <c:strCache>
                <c:ptCount val="8"/>
                <c:pt idx="0">
                  <c:v>Ed</c:v>
                </c:pt>
                <c:pt idx="1">
                  <c:v>Lester</c:v>
                </c:pt>
                <c:pt idx="2">
                  <c:v>Mert</c:v>
                </c:pt>
                <c:pt idx="3">
                  <c:v>Mont</c:v>
                </c:pt>
                <c:pt idx="4">
                  <c:v>Bonnie</c:v>
                </c:pt>
                <c:pt idx="5">
                  <c:v>Russ</c:v>
                </c:pt>
                <c:pt idx="6">
                  <c:v>Paul</c:v>
                </c:pt>
                <c:pt idx="7">
                  <c:v>Bev</c:v>
                </c:pt>
              </c:strCache>
            </c:strRef>
          </c:cat>
          <c:val>
            <c:numRef>
              <c:f>'C counts'!$H$3:$H$10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897600"/>
        <c:axId val="151899136"/>
      </c:barChart>
      <c:catAx>
        <c:axId val="15189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99136"/>
        <c:crosses val="autoZero"/>
        <c:auto val="1"/>
        <c:lblAlgn val="ctr"/>
        <c:lblOffset val="100"/>
        <c:noMultiLvlLbl val="0"/>
      </c:catAx>
      <c:valAx>
        <c:axId val="15189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89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'C counts'!$D$9:$D$20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'C counts'!$E$9:$E$20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19232"/>
        <c:axId val="151929216"/>
      </c:barChart>
      <c:catAx>
        <c:axId val="151919232"/>
        <c:scaling>
          <c:orientation val="minMax"/>
        </c:scaling>
        <c:delete val="0"/>
        <c:axPos val="l"/>
        <c:majorTickMark val="out"/>
        <c:minorTickMark val="none"/>
        <c:tickLblPos val="nextTo"/>
        <c:crossAx val="151929216"/>
        <c:crosses val="autoZero"/>
        <c:auto val="1"/>
        <c:lblAlgn val="ctr"/>
        <c:lblOffset val="100"/>
        <c:noMultiLvlLbl val="0"/>
      </c:catAx>
      <c:valAx>
        <c:axId val="151929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191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</c:dLbls>
          <c:cat>
            <c:strRef>
              <c:f>'C counts'!$G$14:$G$19</c:f>
              <c:strCache>
                <c:ptCount val="6"/>
                <c:pt idx="0">
                  <c:v>Region 1</c:v>
                </c:pt>
                <c:pt idx="1">
                  <c:v>Region 2</c:v>
                </c:pt>
                <c:pt idx="2">
                  <c:v>Region 3</c:v>
                </c:pt>
                <c:pt idx="3">
                  <c:v> Region 4</c:v>
                </c:pt>
                <c:pt idx="4">
                  <c:v>Region 5</c:v>
                </c:pt>
                <c:pt idx="5">
                  <c:v>Region 6</c:v>
                </c:pt>
              </c:strCache>
            </c:strRef>
          </c:cat>
          <c:val>
            <c:numRef>
              <c:f>'C counts'!$H$14:$H$19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3.2882035578885971E-2"/>
          <c:w val="0.66066469816272966"/>
          <c:h val="0.85113808690580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input'!$A$29</c:f>
              <c:strCache>
                <c:ptCount val="1"/>
                <c:pt idx="0">
                  <c:v>Facilitations Cplt/Rqt</c:v>
                </c:pt>
              </c:strCache>
            </c:strRef>
          </c:tx>
          <c:invertIfNegative val="0"/>
          <c:cat>
            <c:strRef>
              <c:f>'data input'!$B$28:$E$28</c:f>
              <c:strCache>
                <c:ptCount val="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</c:strCache>
            </c:strRef>
          </c:cat>
          <c:val>
            <c:numRef>
              <c:f>'data input'!$B$29:$E$29</c:f>
              <c:numCache>
                <c:formatCode>0%</c:formatCode>
                <c:ptCount val="4"/>
                <c:pt idx="0">
                  <c:v>0.8</c:v>
                </c:pt>
                <c:pt idx="1">
                  <c:v>0.81553398058252424</c:v>
                </c:pt>
                <c:pt idx="2">
                  <c:v>0.80916030534351147</c:v>
                </c:pt>
                <c:pt idx="3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'data input'!$A$30</c:f>
              <c:strCache>
                <c:ptCount val="1"/>
                <c:pt idx="0">
                  <c:v>Mediations Cplt/Rqt</c:v>
                </c:pt>
              </c:strCache>
            </c:strRef>
          </c:tx>
          <c:invertIfNegative val="0"/>
          <c:cat>
            <c:strRef>
              <c:f>'data input'!$B$28:$E$28</c:f>
              <c:strCache>
                <c:ptCount val="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</c:strCache>
            </c:strRef>
          </c:cat>
          <c:val>
            <c:numRef>
              <c:f>'data input'!$B$30:$E$30</c:f>
              <c:numCache>
                <c:formatCode>0%</c:formatCode>
                <c:ptCount val="4"/>
                <c:pt idx="0">
                  <c:v>0.62962962962962965</c:v>
                </c:pt>
                <c:pt idx="1">
                  <c:v>0.55172413793103448</c:v>
                </c:pt>
                <c:pt idx="2">
                  <c:v>0.66666666666666663</c:v>
                </c:pt>
                <c:pt idx="3">
                  <c:v>0.66666666666666663</c:v>
                </c:pt>
              </c:numCache>
            </c:numRef>
          </c:val>
        </c:ser>
        <c:ser>
          <c:idx val="2"/>
          <c:order val="2"/>
          <c:tx>
            <c:strRef>
              <c:f>'data input'!$A$31</c:f>
              <c:strCache>
                <c:ptCount val="1"/>
                <c:pt idx="0">
                  <c:v>Complaints Cplt/Rqt</c:v>
                </c:pt>
              </c:strCache>
            </c:strRef>
          </c:tx>
          <c:invertIfNegative val="0"/>
          <c:cat>
            <c:strRef>
              <c:f>'data input'!$B$28:$E$28</c:f>
              <c:strCache>
                <c:ptCount val="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</c:strCache>
            </c:strRef>
          </c:cat>
          <c:val>
            <c:numRef>
              <c:f>'data input'!$B$31:$E$31</c:f>
              <c:numCache>
                <c:formatCode>0%</c:formatCode>
                <c:ptCount val="4"/>
                <c:pt idx="0">
                  <c:v>0.61904761904761907</c:v>
                </c:pt>
                <c:pt idx="1">
                  <c:v>0.7407407407407407</c:v>
                </c:pt>
                <c:pt idx="2">
                  <c:v>0.72</c:v>
                </c:pt>
                <c:pt idx="3">
                  <c:v>0.84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18304"/>
        <c:axId val="164419840"/>
      </c:barChart>
      <c:catAx>
        <c:axId val="16441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419840"/>
        <c:crosses val="autoZero"/>
        <c:auto val="1"/>
        <c:lblAlgn val="ctr"/>
        <c:lblOffset val="100"/>
        <c:noMultiLvlLbl val="0"/>
      </c:catAx>
      <c:valAx>
        <c:axId val="164419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44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031058617673"/>
          <c:y val="0.10127588218139401"/>
          <c:w val="0.21693022747156607"/>
          <c:h val="0.74652194517352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81729338958356"/>
          <c:y val="5.4850936789340325E-2"/>
          <c:w val="0.63860491326398516"/>
          <c:h val="0.84027559627426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input'!$A$2</c:f>
              <c:strCache>
                <c:ptCount val="1"/>
                <c:pt idx="0">
                  <c:v>Facilitations Average Cost</c:v>
                </c:pt>
              </c:strCache>
            </c:strRef>
          </c:tx>
          <c:invertIfNegative val="0"/>
          <c:cat>
            <c:strRef>
              <c:f>'data input'!$B$1:$G$1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'data input'!$B$2:$G$2</c:f>
              <c:numCache>
                <c:formatCode>_("$"* #,##0.00_);_("$"* \(#,##0.00\);_("$"* "-"??_);_(@_)</c:formatCode>
                <c:ptCount val="6"/>
                <c:pt idx="0">
                  <c:v>658.9</c:v>
                </c:pt>
                <c:pt idx="1">
                  <c:v>702.62</c:v>
                </c:pt>
                <c:pt idx="2">
                  <c:v>769.11</c:v>
                </c:pt>
                <c:pt idx="3">
                  <c:v>758.81</c:v>
                </c:pt>
                <c:pt idx="4" formatCode="&quot;$&quot;#,##0.00_);[Red]\(&quot;$&quot;#,##0.00\)">
                  <c:v>692.21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input'!$A$5</c:f>
              <c:strCache>
                <c:ptCount val="1"/>
                <c:pt idx="0">
                  <c:v>Mediations Average Cost</c:v>
                </c:pt>
              </c:strCache>
            </c:strRef>
          </c:tx>
          <c:invertIfNegative val="0"/>
          <c:cat>
            <c:strRef>
              <c:f>'data input'!$B$1:$G$1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'data input'!$B$5:$G$5</c:f>
              <c:numCache>
                <c:formatCode>_("$"* #,##0.00_);_("$"* \(#,##0.00\);_("$"* "-"??_);_(@_)</c:formatCode>
                <c:ptCount val="6"/>
                <c:pt idx="0" formatCode="&quot;$&quot;#,##0.00">
                  <c:v>575.35</c:v>
                </c:pt>
                <c:pt idx="1">
                  <c:v>819.54</c:v>
                </c:pt>
                <c:pt idx="2">
                  <c:v>506.26428571428579</c:v>
                </c:pt>
                <c:pt idx="3">
                  <c:v>1056.83</c:v>
                </c:pt>
                <c:pt idx="4" formatCode="&quot;$&quot;#,##0.00_);[Red]\(&quot;$&quot;#,##0.00\)">
                  <c:v>919.54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input'!$A$8</c:f>
              <c:strCache>
                <c:ptCount val="1"/>
                <c:pt idx="0">
                  <c:v>Complaints Average Cost</c:v>
                </c:pt>
              </c:strCache>
            </c:strRef>
          </c:tx>
          <c:invertIfNegative val="0"/>
          <c:cat>
            <c:strRef>
              <c:f>'data input'!$B$1:$G$1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'data input'!$B$8:$G$8</c:f>
              <c:numCache>
                <c:formatCode>_("$"* #,##0.00_);_("$"* \(#,##0.00\);_("$"* "-"??_);_(@_)</c:formatCode>
                <c:ptCount val="6"/>
                <c:pt idx="0">
                  <c:v>2396.71</c:v>
                </c:pt>
                <c:pt idx="1">
                  <c:v>2906.52</c:v>
                </c:pt>
                <c:pt idx="2">
                  <c:v>3668.65</c:v>
                </c:pt>
                <c:pt idx="3">
                  <c:v>4242.3999999999996</c:v>
                </c:pt>
                <c:pt idx="4" formatCode="&quot;$&quot;#,##0.00_);[Red]\(&quot;$&quot;#,##0.00\)">
                  <c:v>3737.98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06016"/>
        <c:axId val="152011904"/>
      </c:barChart>
      <c:catAx>
        <c:axId val="15200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11904"/>
        <c:crosses val="autoZero"/>
        <c:auto val="1"/>
        <c:lblAlgn val="ctr"/>
        <c:lblOffset val="100"/>
        <c:noMultiLvlLbl val="0"/>
      </c:catAx>
      <c:valAx>
        <c:axId val="1520119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5200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89609446788202"/>
          <c:y val="3.4801248503071952E-2"/>
          <c:w val="0.17363001771780462"/>
          <c:h val="0.838299140360343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('data input'!$A$3,'data input'!$A$6,'data input'!$A$9)</c:f>
              <c:strCache>
                <c:ptCount val="3"/>
                <c:pt idx="0">
                  <c:v>Number of Facilitation Requested</c:v>
                </c:pt>
                <c:pt idx="1">
                  <c:v>Number of Mediations Requested</c:v>
                </c:pt>
                <c:pt idx="2">
                  <c:v>Number of Complaints Requested</c:v>
                </c:pt>
              </c:strCache>
            </c:strRef>
          </c:cat>
          <c:val>
            <c:numRef>
              <c:f>('data input'!$G$3,'data input'!$G$6,'data input'!$G$9)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26</xdr:row>
      <xdr:rowOff>190499</xdr:rowOff>
    </xdr:from>
    <xdr:to>
      <xdr:col>11</xdr:col>
      <xdr:colOff>400050</xdr:colOff>
      <xdr:row>39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27</xdr:row>
      <xdr:rowOff>9524</xdr:rowOff>
    </xdr:from>
    <xdr:to>
      <xdr:col>7</xdr:col>
      <xdr:colOff>142875</xdr:colOff>
      <xdr:row>39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26</xdr:row>
      <xdr:rowOff>180975</xdr:rowOff>
    </xdr:from>
    <xdr:to>
      <xdr:col>3</xdr:col>
      <xdr:colOff>266700</xdr:colOff>
      <xdr:row>39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15</xdr:row>
      <xdr:rowOff>76200</xdr:rowOff>
    </xdr:from>
    <xdr:to>
      <xdr:col>17</xdr:col>
      <xdr:colOff>285750</xdr:colOff>
      <xdr:row>26</xdr:row>
      <xdr:rowOff>109536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85725</xdr:colOff>
      <xdr:row>1</xdr:row>
      <xdr:rowOff>119062</xdr:rowOff>
    </xdr:from>
    <xdr:to>
      <xdr:col>17</xdr:col>
      <xdr:colOff>276225</xdr:colOff>
      <xdr:row>15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466725</xdr:colOff>
      <xdr:row>26</xdr:row>
      <xdr:rowOff>161925</xdr:rowOff>
    </xdr:from>
    <xdr:to>
      <xdr:col>17</xdr:col>
      <xdr:colOff>219075</xdr:colOff>
      <xdr:row>39</xdr:row>
      <xdr:rowOff>128587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24</xdr:row>
      <xdr:rowOff>133349</xdr:rowOff>
    </xdr:from>
    <xdr:to>
      <xdr:col>7</xdr:col>
      <xdr:colOff>314325</xdr:colOff>
      <xdr:row>37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24</xdr:row>
      <xdr:rowOff>114300</xdr:rowOff>
    </xdr:from>
    <xdr:to>
      <xdr:col>3</xdr:col>
      <xdr:colOff>609600</xdr:colOff>
      <xdr:row>38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161925</xdr:colOff>
      <xdr:row>12</xdr:row>
      <xdr:rowOff>133350</xdr:rowOff>
    </xdr:from>
    <xdr:to>
      <xdr:col>17</xdr:col>
      <xdr:colOff>228600</xdr:colOff>
      <xdr:row>23</xdr:row>
      <xdr:rowOff>166686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0</xdr:row>
      <xdr:rowOff>14287</xdr:rowOff>
    </xdr:from>
    <xdr:to>
      <xdr:col>17</xdr:col>
      <xdr:colOff>257175</xdr:colOff>
      <xdr:row>12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409575</xdr:colOff>
      <xdr:row>24</xdr:row>
      <xdr:rowOff>152400</xdr:rowOff>
    </xdr:from>
    <xdr:to>
      <xdr:col>12</xdr:col>
      <xdr:colOff>238125</xdr:colOff>
      <xdr:row>37</xdr:row>
      <xdr:rowOff>119062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342900</xdr:colOff>
      <xdr:row>24</xdr:row>
      <xdr:rowOff>95250</xdr:rowOff>
    </xdr:from>
    <xdr:to>
      <xdr:col>18</xdr:col>
      <xdr:colOff>333375</xdr:colOff>
      <xdr:row>37</xdr:row>
      <xdr:rowOff>47624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26</xdr:row>
      <xdr:rowOff>190499</xdr:rowOff>
    </xdr:from>
    <xdr:to>
      <xdr:col>9</xdr:col>
      <xdr:colOff>619125</xdr:colOff>
      <xdr:row>40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190499</xdr:rowOff>
    </xdr:from>
    <xdr:to>
      <xdr:col>4</xdr:col>
      <xdr:colOff>438150</xdr:colOff>
      <xdr:row>36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200025</xdr:colOff>
      <xdr:row>15</xdr:row>
      <xdr:rowOff>76200</xdr:rowOff>
    </xdr:from>
    <xdr:to>
      <xdr:col>17</xdr:col>
      <xdr:colOff>266700</xdr:colOff>
      <xdr:row>26</xdr:row>
      <xdr:rowOff>109536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1</xdr:row>
      <xdr:rowOff>109537</xdr:rowOff>
    </xdr:from>
    <xdr:to>
      <xdr:col>13</xdr:col>
      <xdr:colOff>466725</xdr:colOff>
      <xdr:row>15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762000</xdr:colOff>
      <xdr:row>27</xdr:row>
      <xdr:rowOff>28575</xdr:rowOff>
    </xdr:from>
    <xdr:to>
      <xdr:col>14</xdr:col>
      <xdr:colOff>219075</xdr:colOff>
      <xdr:row>40</xdr:row>
      <xdr:rowOff>185737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30</xdr:row>
      <xdr:rowOff>104775</xdr:rowOff>
    </xdr:from>
    <xdr:to>
      <xdr:col>14</xdr:col>
      <xdr:colOff>266700</xdr:colOff>
      <xdr:row>44</xdr:row>
      <xdr:rowOff>180975</xdr:rowOff>
    </xdr:to>
    <xdr:graphicFrame macro="">
      <xdr:nvGraphicFramePr>
        <xdr:cNvPr id="5" name="Chart 4" title="Completed per Requested, all case types, mult. yea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14</xdr:row>
      <xdr:rowOff>133350</xdr:rowOff>
    </xdr:from>
    <xdr:to>
      <xdr:col>14</xdr:col>
      <xdr:colOff>219075</xdr:colOff>
      <xdr:row>29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0</xdr:row>
      <xdr:rowOff>19050</xdr:rowOff>
    </xdr:from>
    <xdr:to>
      <xdr:col>14</xdr:col>
      <xdr:colOff>238125</xdr:colOff>
      <xdr:row>13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AppData/Local/Templates/C_Initial%20Parent%20Letter%20Master%20Template.docx" TargetMode="External"/><Relationship Id="rId18" Type="http://schemas.openxmlformats.org/officeDocument/2006/relationships/hyperlink" Target="../../AppData/Local/Templates/C_Formally%20Closed%20Letter.docx" TargetMode="External"/><Relationship Id="rId26" Type="http://schemas.openxmlformats.org/officeDocument/2006/relationships/hyperlink" Target="../../AppData/Local/Templates/Letter%20of%20Closure%20Email.oft" TargetMode="External"/><Relationship Id="rId39" Type="http://schemas.openxmlformats.org/officeDocument/2006/relationships/hyperlink" Target="http://www.gsa.gov/portal/content/101518" TargetMode="External"/><Relationship Id="rId21" Type="http://schemas.openxmlformats.org/officeDocument/2006/relationships/hyperlink" Target="../../AppData/Local/Templates/Complaint%20Received%20Email.oft" TargetMode="External"/><Relationship Id="rId34" Type="http://schemas.openxmlformats.org/officeDocument/2006/relationships/hyperlink" Target="../../AppData/Local/Temp/Survey%20Gizmo%20DR/Survey%20Gizmo%20Mediation%20Emails.xlsx" TargetMode="External"/><Relationship Id="rId42" Type="http://schemas.openxmlformats.org/officeDocument/2006/relationships/hyperlink" Target="https://sftp.sde.idaho.gov/login.html" TargetMode="External"/><Relationship Id="rId47" Type="http://schemas.openxmlformats.org/officeDocument/2006/relationships/hyperlink" Target="http://www.sco.idaho.gov/" TargetMode="External"/><Relationship Id="rId50" Type="http://schemas.openxmlformats.org/officeDocument/2006/relationships/hyperlink" Target="../../AppData/Local/Temp/Temp1_Materials_for_presentation.zip/Office%20Procedures/Procedure%20Manual/DR%20SPECIALIST/Video%20Modules/Module%20-%20Contractor%20Paperwork%20%20-%20PPT%20Guide/Module%20-%20Contractor%20Paperwork%20%20-%20PPT%20Guide.mp4" TargetMode="External"/><Relationship Id="rId55" Type="http://schemas.openxmlformats.org/officeDocument/2006/relationships/hyperlink" Target="http://www.sde.idaho.gov/sped/dispute/files/due-process/general/Due-Process-Hearing-Request-Form.pdf" TargetMode="External"/><Relationship Id="rId63" Type="http://schemas.openxmlformats.org/officeDocument/2006/relationships/hyperlink" Target="../../../jspoja/Desktop/DR%20Inquiry.oft" TargetMode="External"/><Relationship Id="rId7" Type="http://schemas.openxmlformats.org/officeDocument/2006/relationships/hyperlink" Target="../../AppData/Local/Temp/Survey%20Gizmo%20DR/Survey%20Gizmo%20Facilitation%20Emails.xlsx" TargetMode="External"/><Relationship Id="rId2" Type="http://schemas.openxmlformats.org/officeDocument/2006/relationships/hyperlink" Target="../../AppData/Local/Templates/Facilitation%20Assignment%20%20-%20Example.oft" TargetMode="External"/><Relationship Id="rId16" Type="http://schemas.openxmlformats.org/officeDocument/2006/relationships/hyperlink" Target="../../AppData/Local/Templates/C_Findings%20Letter%20Master%20Template.docx" TargetMode="External"/><Relationship Id="rId20" Type="http://schemas.openxmlformats.org/officeDocument/2006/relationships/hyperlink" Target="../../AppData/Local/Templates/Complaint%20Investigator%20Assignment%20Email.oft" TargetMode="External"/><Relationship Id="rId29" Type="http://schemas.openxmlformats.org/officeDocument/2006/relationships/hyperlink" Target="../../AppData/Local/Hearings/Forms%20and%20Letters/EXPEDITED%20DPH/EXPEDITED%20Hearing%20Officer%20Appointment%20Letter.docx" TargetMode="External"/><Relationship Id="rId41" Type="http://schemas.openxmlformats.org/officeDocument/2006/relationships/hyperlink" Target="http://www.sde.idaho.gov/sped/sped-forms/files/english/dispute-resolution/Form-for-Filing-a-State-Complaint.pdf" TargetMode="External"/><Relationship Id="rId54" Type="http://schemas.openxmlformats.org/officeDocument/2006/relationships/hyperlink" Target="http://www.sde.idaho.gov/sped/dispute/files/due-process/general/Expedited-Due-Process-Hearing.PDF" TargetMode="External"/><Relationship Id="rId62" Type="http://schemas.openxmlformats.org/officeDocument/2006/relationships/hyperlink" Target="../../AppData/Local/Hearings/Forms%20and%20Letters/EXPEDITED%20DPH/Expedited%20Due%20Process%20Hearing%20Received%20EM.msg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../../AppData/Local/Temp/Contact%20Lists/SPED%20District%20Contacts/Boise%20School%20District%20Special%20Ed%20Administrative%20Responsibilities.docx" TargetMode="External"/><Relationship Id="rId11" Type="http://schemas.openxmlformats.org/officeDocument/2006/relationships/hyperlink" Target="../../AppData/Local/Templates/Complaint%20Received%20Email.oft" TargetMode="External"/><Relationship Id="rId24" Type="http://schemas.openxmlformats.org/officeDocument/2006/relationships/hyperlink" Target="../../AppData/Local/Templates/H_Notification%20of%20Appointment%20Letter.docx" TargetMode="External"/><Relationship Id="rId32" Type="http://schemas.openxmlformats.org/officeDocument/2006/relationships/hyperlink" Target="../../AppData/Local/Templates/M_Mediation%20Log%20Merge%20Template.docx" TargetMode="External"/><Relationship Id="rId37" Type="http://schemas.openxmlformats.org/officeDocument/2006/relationships/hyperlink" Target="../../AppData/Local/Temp/Temp1_Materials_for_presentation.zip/Office%20Procedures/Procedure%20Manual/DR%20SPECIALIST/DR%20Specialist%20Desk%20Manual%20-%20July%202016.docx" TargetMode="External"/><Relationship Id="rId40" Type="http://schemas.openxmlformats.org/officeDocument/2006/relationships/hyperlink" Target="http://www.sco.idaho.gov/" TargetMode="External"/><Relationship Id="rId45" Type="http://schemas.openxmlformats.org/officeDocument/2006/relationships/hyperlink" Target="http://www.sde.idaho.gov/sped/sped-manual/" TargetMode="External"/><Relationship Id="rId53" Type="http://schemas.openxmlformats.org/officeDocument/2006/relationships/hyperlink" Target="../../AppData/Local/Temp/Temp1_Materials_for_presentation.zip/Summary%20Reports%202016-17/EM%20-Resolution%20Session%20Assignment%20Hearing.oft" TargetMode="External"/><Relationship Id="rId58" Type="http://schemas.openxmlformats.org/officeDocument/2006/relationships/hyperlink" Target="../../AppData/Local/Temp/Temp1_Materials_for_presentation.zip/Office%20Procedures/Procedure%20Manual/DR%20SPECIALIST/Video%20Modules/Module%20-%20Correction%20Actions/Module%20-%20Correction%20Actions.mp4" TargetMode="External"/><Relationship Id="rId5" Type="http://schemas.openxmlformats.org/officeDocument/2006/relationships/hyperlink" Target="../../AppData/Local/Templates/EM%20to%20P;%20Request%20from%20SD.oft" TargetMode="External"/><Relationship Id="rId15" Type="http://schemas.openxmlformats.org/officeDocument/2006/relationships/hyperlink" Target="../../AppData/Local/Templates/Letter%20of%20Allegations%20%20Email.oft" TargetMode="External"/><Relationship Id="rId23" Type="http://schemas.openxmlformats.org/officeDocument/2006/relationships/hyperlink" Target="../../AppData/Local/Hearings/Forms%20and%20Letters/DUE%20PROCESS%20HEARINGS/Hearing%20Recieved%20EM.oft" TargetMode="External"/><Relationship Id="rId28" Type="http://schemas.openxmlformats.org/officeDocument/2006/relationships/hyperlink" Target="../../AppData/Local/Hearings/Forms%20and%20Letters/EXPEDITED%20DPH/EXPEDITED%20Notification%20of%20Appointment%20Letter.docx" TargetMode="External"/><Relationship Id="rId36" Type="http://schemas.openxmlformats.org/officeDocument/2006/relationships/hyperlink" Target="../../AppData/Local/Templates/C_Final%20Letter%20(CAP)%20Master%20Template.docx" TargetMode="External"/><Relationship Id="rId49" Type="http://schemas.openxmlformats.org/officeDocument/2006/relationships/hyperlink" Target="../../AppData/Local/Office%20Procedures/Procedure%20Manual/DR%20SPECIALIST/Video%20Modules/Module%20-%20Processing%20Contractor%20paperwork/Module%20-%20Processing%20Contractor%20paperwork.mp4" TargetMode="External"/><Relationship Id="rId57" Type="http://schemas.openxmlformats.org/officeDocument/2006/relationships/hyperlink" Target="../../AppData/Local/Temp/Temp1_Materials_for_presentation.zip/Office%20Procedures/Procedure%20Manual/DR%20SPECIALIST/Video%20Modules/Module%20-%20Phone%20Intake/Module%20-%20Phone%20Intake.mp4" TargetMode="External"/><Relationship Id="rId61" Type="http://schemas.openxmlformats.org/officeDocument/2006/relationships/hyperlink" Target="../../AppData/Local/Hearings/Forms%20and%20Letters/EXPEDITED%20DPH/Expedited%20Due%20Process%20Hearing%20Request%20Form.docx" TargetMode="External"/><Relationship Id="rId10" Type="http://schemas.openxmlformats.org/officeDocument/2006/relationships/hyperlink" Target="../../AppData/Local/Templates/Mediation%20Assigned%20to%20SD_Parent%20-%20Example.oft" TargetMode="External"/><Relationship Id="rId19" Type="http://schemas.openxmlformats.org/officeDocument/2006/relationships/hyperlink" Target="../../AppData/Local/Templates/C_Formally%20Withdrawn%20Letter%20Master%20Template.docx" TargetMode="External"/><Relationship Id="rId31" Type="http://schemas.openxmlformats.org/officeDocument/2006/relationships/hyperlink" Target="../../AppData/Local/Hearings/Forms%20and%20Letters/EXPEDITED%20DPH/Expedited%20Hearing%20Appointment%20EM.oft" TargetMode="External"/><Relationship Id="rId44" Type="http://schemas.openxmlformats.org/officeDocument/2006/relationships/hyperlink" Target="http://www.sde.idaho.gov/sped/sped-manual/" TargetMode="External"/><Relationship Id="rId52" Type="http://schemas.openxmlformats.org/officeDocument/2006/relationships/hyperlink" Target="http://www.sde.idaho.gov/sped/dispute/files/general/Dispute-Resolution-Comparison-Chart.pdf" TargetMode="External"/><Relationship Id="rId60" Type="http://schemas.openxmlformats.org/officeDocument/2006/relationships/hyperlink" Target="../../AppData/Local/Temp/Temp1_Materials_for_presentation.zip/Office%20Procedures/Procedure%20Manual/DR%20SPECIALIST/Video%20Modules/Module%20-%20Offsite%20Records/Module%20-%20Offsite%20Records.mp4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../../AppData/Local/Templates/EM%20to%20SD;%20%20Request%20from%20Parent.oft" TargetMode="External"/><Relationship Id="rId9" Type="http://schemas.openxmlformats.org/officeDocument/2006/relationships/hyperlink" Target="../../AppData/Local/Templates/Mediation%20Assignment%20-%20Example.oft" TargetMode="External"/><Relationship Id="rId14" Type="http://schemas.openxmlformats.org/officeDocument/2006/relationships/hyperlink" Target="../../AppData/Local/Templates/C_Allegation%20Letter%20Master%20Template.docx" TargetMode="External"/><Relationship Id="rId22" Type="http://schemas.openxmlformats.org/officeDocument/2006/relationships/hyperlink" Target="../../AppData/Local/Templates/H_Hearing%20Officer%20Appointment%20Letter.docx" TargetMode="External"/><Relationship Id="rId27" Type="http://schemas.openxmlformats.org/officeDocument/2006/relationships/hyperlink" Target="../../AppData/Local/Temp/Temp1_Materials_for_presentation.zip/Summary%20Reports%202016-17/Dispute%20Resolution%20Information%20and%20Documents.oft" TargetMode="External"/><Relationship Id="rId30" Type="http://schemas.openxmlformats.org/officeDocument/2006/relationships/hyperlink" Target="../../AppData/Local/Hearings/Forms%20and%20Letters/EXPEDITED%20DPH/EXPEDITED%20Hearing%20Log%20Form.docx" TargetMode="External"/><Relationship Id="rId35" Type="http://schemas.openxmlformats.org/officeDocument/2006/relationships/hyperlink" Target="../../AppData/Contracts/VSAs%202016-2017/DR/_VSA%20Templates/19%20-%20Hearing%20Officer%20-%20Work%20Order.docx" TargetMode="External"/><Relationship Id="rId43" Type="http://schemas.openxmlformats.org/officeDocument/2006/relationships/hyperlink" Target="https://www.surveygizmo.com/" TargetMode="External"/><Relationship Id="rId48" Type="http://schemas.openxmlformats.org/officeDocument/2006/relationships/hyperlink" Target="../../AppData/Local/Temp/Temp1_Materials_for_presentation.zip/Office%20Procedures/Procedure%20Manual/DR%20SPECIALIST/Video%20Modules/Module%20-%20Master%20Summary,%20Case%20Intake,%20Log/Module%20-%20Master%20Summary,%20Case%20Intake,%20Log.mp4" TargetMode="External"/><Relationship Id="rId56" Type="http://schemas.openxmlformats.org/officeDocument/2006/relationships/hyperlink" Target="http://www.sde.idaho.gov/sped/sped-forms/files/english/general/Procedural-Safeguards.pdf" TargetMode="External"/><Relationship Id="rId64" Type="http://schemas.openxmlformats.org/officeDocument/2006/relationships/hyperlink" Target="../../AppData/Local/Templates/H_Hearing%20Log%20Template.docx" TargetMode="External"/><Relationship Id="rId8" Type="http://schemas.openxmlformats.org/officeDocument/2006/relationships/hyperlink" Target="../../AppData/Local/Templates/F_Facilitation%20Log%20Merge%20Template.docx" TargetMode="External"/><Relationship Id="rId51" Type="http://schemas.openxmlformats.org/officeDocument/2006/relationships/hyperlink" Target="../../AppData/Local/Temp/Temp1_Materials_for_presentation.zip/Office%20Procedures/Procedure%20Manual/DR%20SPECIALIST/Video%20Modules/Module%20-%20Real%20Life%20Contractor%20Paperwork/Module%20-%20Real%20Life%20Contractor%20Paperwork.mp4" TargetMode="External"/><Relationship Id="rId3" Type="http://schemas.openxmlformats.org/officeDocument/2006/relationships/hyperlink" Target="../../AppData/Local/Templates/Facilitation%20Assigned%20to%20SD%20and%20Parent%20-%20Example.oft" TargetMode="External"/><Relationship Id="rId12" Type="http://schemas.openxmlformats.org/officeDocument/2006/relationships/hyperlink" Target="../../AppData/Local/Templates/C_Initial%20SD%20Letter%20Master%20Template.docx" TargetMode="External"/><Relationship Id="rId17" Type="http://schemas.openxmlformats.org/officeDocument/2006/relationships/hyperlink" Target="../../AppData/Local/Templates/Final%20Report%20Email.oft" TargetMode="External"/><Relationship Id="rId25" Type="http://schemas.openxmlformats.org/officeDocument/2006/relationships/hyperlink" Target="../../AppData/Local/Templates/Hearing%20Appointment%20EM.oft" TargetMode="External"/><Relationship Id="rId33" Type="http://schemas.openxmlformats.org/officeDocument/2006/relationships/hyperlink" Target="../../AppData/Local/Templates/C_Complaint%20Log%20Master%20Template.docx" TargetMode="External"/><Relationship Id="rId38" Type="http://schemas.openxmlformats.org/officeDocument/2006/relationships/hyperlink" Target="../../AppData/Local/Temp/Temp1_Materials_for_presentation.zip/Office%20Procedures/Procedure%20Manual/DR%20SPECIALIST/Video%20Modules/Module%20-%20Getting%20Started/Module%20-%20Getting%20Started.mp4" TargetMode="External"/><Relationship Id="rId46" Type="http://schemas.openxmlformats.org/officeDocument/2006/relationships/hyperlink" Target="http://www.sde.idaho.gov/sped/index.html" TargetMode="External"/><Relationship Id="rId59" Type="http://schemas.openxmlformats.org/officeDocument/2006/relationships/hyperlink" Target="https://idaweb.idaho.gov/crm/Login/Login.cf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surveygizmo.com/" TargetMode="External"/><Relationship Id="rId2" Type="http://schemas.openxmlformats.org/officeDocument/2006/relationships/hyperlink" Target="../../AppData/Local/Temp/Temp1_Materials_for_presentation.zip/Summary%20Reports%202016-17/Facilitations/Logs,%20Forms%20and%20Emails/EM%20Ch%2013%20and%20DR%20info%20-%20to%20Parent.oft" TargetMode="External"/><Relationship Id="rId1" Type="http://schemas.openxmlformats.org/officeDocument/2006/relationships/hyperlink" Target="../../AppData/Local/Temp/Temp1_Materials_for_presentation.zip/Summary%20Reports%202016-17/Data/Survey%20Gizmo%20emails%20uploaded.xlsx" TargetMode="External"/><Relationship Id="rId4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AppData/Local/Temp/Temp1_Materials_for_presentation.zip/Summary%20Reports%202016-17/Facilitations/2015-2016%20Facilitations/_Facilitation%20Merge%20Master%20Template.docx" TargetMode="External"/><Relationship Id="rId3" Type="http://schemas.openxmlformats.org/officeDocument/2006/relationships/printerSettings" Target="../printerSettings/printerSettings6.bin"/><Relationship Id="rId7" Type="http://schemas.openxmlformats.org/officeDocument/2006/relationships/hyperlink" Target="https://app.surveygizmo.com/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../../AppData/Local/Temp/Temp1_Materials_for_presentation.zip/Summary%20Reports%202016-17/Facilitations/Logs,%20Forms%20and%20Emails/EM%20Ch%2013%20and%20DR%20info%20-%20to%20Parent.oft" TargetMode="External"/><Relationship Id="rId5" Type="http://schemas.openxmlformats.org/officeDocument/2006/relationships/hyperlink" Target="../../AppData/Local/Temp/Temp1_Materials_for_presentation.zip/Summary%20Reports%202016-17/Data/Survey%20Gizmo%20emails%20uploaded.xlsx" TargetMode="External"/><Relationship Id="rId4" Type="http://schemas.openxmlformats.org/officeDocument/2006/relationships/hyperlink" Target="../../AppData/Local/Temp/Temp1_Materials_for_presentation.zip/Summary%20Reports%202016-17/Data/Survey%20Gizmo%20FSSE%20and%20Facilitation%20Passwords.xlsx" TargetMode="External"/><Relationship Id="rId9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../../AppData/Local/Temp/Temp1_Materials_for_presentation.zip/Summary%20Reports%202016-17/Facilitations/2015-2016%20Facilitations/MEDIATION%20LOG%20-%20Blank.docx" TargetMode="Externa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ekemery@leadoreschool.org" TargetMode="External"/><Relationship Id="rId18" Type="http://schemas.openxmlformats.org/officeDocument/2006/relationships/hyperlink" Target="mailto:sgrover@syringamountainschool.org" TargetMode="External"/><Relationship Id="rId26" Type="http://schemas.openxmlformats.org/officeDocument/2006/relationships/hyperlink" Target="mailto:tonyb@moscowcharterschool.org" TargetMode="External"/><Relationship Id="rId39" Type="http://schemas.openxmlformats.org/officeDocument/2006/relationships/hyperlink" Target="mailto:mgantz@mdsd.org" TargetMode="External"/><Relationship Id="rId21" Type="http://schemas.openxmlformats.org/officeDocument/2006/relationships/hyperlink" Target="mailto:lbraun@hansen.k12.id.us" TargetMode="External"/><Relationship Id="rId34" Type="http://schemas.openxmlformats.org/officeDocument/2006/relationships/hyperlink" Target="mailto:sgrover@syringamountainschool.org" TargetMode="External"/><Relationship Id="rId42" Type="http://schemas.openxmlformats.org/officeDocument/2006/relationships/hyperlink" Target="mailto:tonyb@moscowcharterschool.org" TargetMode="External"/><Relationship Id="rId47" Type="http://schemas.openxmlformats.org/officeDocument/2006/relationships/hyperlink" Target="mailto:tonyrichard@thevillagecharterschool.org" TargetMode="External"/><Relationship Id="rId50" Type="http://schemas.openxmlformats.org/officeDocument/2006/relationships/hyperlink" Target="mailto:nbaxter@isd221.net" TargetMode="External"/><Relationship Id="rId55" Type="http://schemas.openxmlformats.org/officeDocument/2006/relationships/hyperlink" Target="mailto:lee.ramona@westada.org" TargetMode="External"/><Relationship Id="rId63" Type="http://schemas.openxmlformats.org/officeDocument/2006/relationships/hyperlink" Target="mailto:lee.ramona@westada.org" TargetMode="External"/><Relationship Id="rId7" Type="http://schemas.openxmlformats.org/officeDocument/2006/relationships/hyperlink" Target="mailto:deb.cheney@salmon291.org" TargetMode="External"/><Relationship Id="rId2" Type="http://schemas.openxmlformats.org/officeDocument/2006/relationships/hyperlink" Target="mailto:sgrover@syringamountainschool.org" TargetMode="External"/><Relationship Id="rId16" Type="http://schemas.openxmlformats.org/officeDocument/2006/relationships/hyperlink" Target="mailto:administrator@monticellomontessori.com" TargetMode="External"/><Relationship Id="rId20" Type="http://schemas.openxmlformats.org/officeDocument/2006/relationships/hyperlink" Target="mailto:pejones@payetteschools.org" TargetMode="External"/><Relationship Id="rId29" Type="http://schemas.openxmlformats.org/officeDocument/2006/relationships/hyperlink" Target="mailto:aramirez@ccimail.org" TargetMode="External"/><Relationship Id="rId41" Type="http://schemas.openxmlformats.org/officeDocument/2006/relationships/hyperlink" Target="mailto:alanmillar@forrestbirdcharterschool.org" TargetMode="External"/><Relationship Id="rId54" Type="http://schemas.openxmlformats.org/officeDocument/2006/relationships/hyperlink" Target="mailto:lee.ramona@westada.org" TargetMode="External"/><Relationship Id="rId62" Type="http://schemas.openxmlformats.org/officeDocument/2006/relationships/hyperlink" Target="mailto:lee.ramona@westada.org" TargetMode="External"/><Relationship Id="rId1" Type="http://schemas.openxmlformats.org/officeDocument/2006/relationships/hyperlink" Target="mailto:Corngrow@gmail.com" TargetMode="External"/><Relationship Id="rId6" Type="http://schemas.openxmlformats.org/officeDocument/2006/relationships/hyperlink" Target="mailto:mgantz@mdsd.org" TargetMode="External"/><Relationship Id="rId11" Type="http://schemas.openxmlformats.org/officeDocument/2006/relationships/hyperlink" Target="mailto:jsisson@k12.com" TargetMode="External"/><Relationship Id="rId24" Type="http://schemas.openxmlformats.org/officeDocument/2006/relationships/hyperlink" Target="mailto:aramirez@ccimail.org" TargetMode="External"/><Relationship Id="rId32" Type="http://schemas.openxmlformats.org/officeDocument/2006/relationships/hyperlink" Target="mailto:administrator@monticellomontessori.com" TargetMode="External"/><Relationship Id="rId37" Type="http://schemas.openxmlformats.org/officeDocument/2006/relationships/hyperlink" Target="mailto:thadb@sd314.k12.id.us" TargetMode="External"/><Relationship Id="rId40" Type="http://schemas.openxmlformats.org/officeDocument/2006/relationships/hyperlink" Target="mailto:pal@cascadeschools.org" TargetMode="External"/><Relationship Id="rId45" Type="http://schemas.openxmlformats.org/officeDocument/2006/relationships/hyperlink" Target="mailto:egerber@libertycharterschool.com" TargetMode="External"/><Relationship Id="rId53" Type="http://schemas.openxmlformats.org/officeDocument/2006/relationships/hyperlink" Target="mailto:lee.ramona@westada.org" TargetMode="External"/><Relationship Id="rId58" Type="http://schemas.openxmlformats.org/officeDocument/2006/relationships/hyperlink" Target="mailto:lee.ramona@westada.org" TargetMode="External"/><Relationship Id="rId66" Type="http://schemas.openxmlformats.org/officeDocument/2006/relationships/printerSettings" Target="../printerSettings/printerSettings18.bin"/><Relationship Id="rId5" Type="http://schemas.openxmlformats.org/officeDocument/2006/relationships/hyperlink" Target="mailto:lbraun@hansen.k12.id.us" TargetMode="External"/><Relationship Id="rId15" Type="http://schemas.openxmlformats.org/officeDocument/2006/relationships/hyperlink" Target="mailto:tonyrichard@thevillagecharterschool.org" TargetMode="External"/><Relationship Id="rId23" Type="http://schemas.openxmlformats.org/officeDocument/2006/relationships/hyperlink" Target="mailto:pal@cascadeschools.org" TargetMode="External"/><Relationship Id="rId28" Type="http://schemas.openxmlformats.org/officeDocument/2006/relationships/hyperlink" Target="mailto:lbraun@hansen.k12.id.us" TargetMode="External"/><Relationship Id="rId36" Type="http://schemas.openxmlformats.org/officeDocument/2006/relationships/hyperlink" Target="mailto:Cfisher@Glennsferryschools.Org" TargetMode="External"/><Relationship Id="rId49" Type="http://schemas.openxmlformats.org/officeDocument/2006/relationships/hyperlink" Target="mailto:mroyer@westside202.com" TargetMode="External"/><Relationship Id="rId57" Type="http://schemas.openxmlformats.org/officeDocument/2006/relationships/hyperlink" Target="mailto:lee.ramona@westada.org" TargetMode="External"/><Relationship Id="rId61" Type="http://schemas.openxmlformats.org/officeDocument/2006/relationships/hyperlink" Target="mailto:lee.ramona@westada.org" TargetMode="External"/><Relationship Id="rId10" Type="http://schemas.openxmlformats.org/officeDocument/2006/relationships/hyperlink" Target="mailto:cathmart@richfieldsd.org" TargetMode="External"/><Relationship Id="rId19" Type="http://schemas.openxmlformats.org/officeDocument/2006/relationships/hyperlink" Target="mailto:michael.mendive@pccs.k12.id.us" TargetMode="External"/><Relationship Id="rId31" Type="http://schemas.openxmlformats.org/officeDocument/2006/relationships/hyperlink" Target="mailto:tonyrichard@thevillagecharterschool.org" TargetMode="External"/><Relationship Id="rId44" Type="http://schemas.openxmlformats.org/officeDocument/2006/relationships/hyperlink" Target="mailto:mike.gibson@q.com" TargetMode="External"/><Relationship Id="rId52" Type="http://schemas.openxmlformats.org/officeDocument/2006/relationships/hyperlink" Target="mailto:lee.ramona@westada.org" TargetMode="External"/><Relationship Id="rId60" Type="http://schemas.openxmlformats.org/officeDocument/2006/relationships/hyperlink" Target="mailto:lee.ramona@westada.org" TargetMode="External"/><Relationship Id="rId65" Type="http://schemas.openxmlformats.org/officeDocument/2006/relationships/hyperlink" Target="mailto:lee.ramona@westada.org" TargetMode="External"/><Relationship Id="rId4" Type="http://schemas.openxmlformats.org/officeDocument/2006/relationships/hyperlink" Target="mailto:sgrover@syringamountainschool.org" TargetMode="External"/><Relationship Id="rId9" Type="http://schemas.openxmlformats.org/officeDocument/2006/relationships/hyperlink" Target="mailto:thadb@sd314.k12.id.us" TargetMode="External"/><Relationship Id="rId14" Type="http://schemas.openxmlformats.org/officeDocument/2006/relationships/hyperlink" Target="mailto:pejones@payetteschools.org" TargetMode="External"/><Relationship Id="rId22" Type="http://schemas.openxmlformats.org/officeDocument/2006/relationships/hyperlink" Target="mailto:mgantz@mdsd.org" TargetMode="External"/><Relationship Id="rId27" Type="http://schemas.openxmlformats.org/officeDocument/2006/relationships/hyperlink" Target="mailto:jsisson@k12.com" TargetMode="External"/><Relationship Id="rId30" Type="http://schemas.openxmlformats.org/officeDocument/2006/relationships/hyperlink" Target="mailto:dougsato@thevillagecharterschool.org" TargetMode="External"/><Relationship Id="rId35" Type="http://schemas.openxmlformats.org/officeDocument/2006/relationships/hyperlink" Target="mailto:cyntholb@mackayschools.org" TargetMode="External"/><Relationship Id="rId43" Type="http://schemas.openxmlformats.org/officeDocument/2006/relationships/hyperlink" Target="mailto:jsisson@k12.com" TargetMode="External"/><Relationship Id="rId48" Type="http://schemas.openxmlformats.org/officeDocument/2006/relationships/hyperlink" Target="mailto:cathmart@richfieldsd.org" TargetMode="External"/><Relationship Id="rId56" Type="http://schemas.openxmlformats.org/officeDocument/2006/relationships/hyperlink" Target="mailto:lee.ramona@westada.org" TargetMode="External"/><Relationship Id="rId64" Type="http://schemas.openxmlformats.org/officeDocument/2006/relationships/hyperlink" Target="mailto:lee.ramona@westada.org" TargetMode="External"/><Relationship Id="rId8" Type="http://schemas.openxmlformats.org/officeDocument/2006/relationships/hyperlink" Target="mailto:ekemery@leadoreschool.org" TargetMode="External"/><Relationship Id="rId51" Type="http://schemas.openxmlformats.org/officeDocument/2006/relationships/hyperlink" Target="mailto:deb.cheney@salmon291.org" TargetMode="External"/><Relationship Id="rId3" Type="http://schemas.openxmlformats.org/officeDocument/2006/relationships/hyperlink" Target="mailto:Corngrow@gmail.com" TargetMode="External"/><Relationship Id="rId12" Type="http://schemas.openxmlformats.org/officeDocument/2006/relationships/hyperlink" Target="mailto:sbingham@minidokaschools.org" TargetMode="External"/><Relationship Id="rId17" Type="http://schemas.openxmlformats.org/officeDocument/2006/relationships/hyperlink" Target="mailto:Corngrow@gmail.com" TargetMode="External"/><Relationship Id="rId25" Type="http://schemas.openxmlformats.org/officeDocument/2006/relationships/hyperlink" Target="mailto:alanmillar@forrestbirdcharterschool.org" TargetMode="External"/><Relationship Id="rId33" Type="http://schemas.openxmlformats.org/officeDocument/2006/relationships/hyperlink" Target="mailto:administrator@monticellomontessori.com" TargetMode="External"/><Relationship Id="rId38" Type="http://schemas.openxmlformats.org/officeDocument/2006/relationships/hyperlink" Target="mailto:sbingham@minidokaschools.org" TargetMode="External"/><Relationship Id="rId46" Type="http://schemas.openxmlformats.org/officeDocument/2006/relationships/hyperlink" Target="mailto:dougsato@thevillagecharterschool.org" TargetMode="External"/><Relationship Id="rId59" Type="http://schemas.openxmlformats.org/officeDocument/2006/relationships/hyperlink" Target="mailto:lee.ramona@westada.or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urveygizmo.com/s3/2301650/MSSE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9"/>
  <sheetViews>
    <sheetView tabSelected="1" topLeftCell="A4" workbookViewId="0">
      <selection activeCell="B9" sqref="B9"/>
    </sheetView>
  </sheetViews>
  <sheetFormatPr defaultColWidth="9.1796875" defaultRowHeight="14.5" x14ac:dyDescent="0.35"/>
  <cols>
    <col min="1" max="1" width="37.54296875" style="48" customWidth="1"/>
    <col min="2" max="2" width="39.54296875" style="48" customWidth="1"/>
    <col min="3" max="3" width="33.453125" style="48" customWidth="1"/>
    <col min="4" max="4" width="36.54296875" style="48" customWidth="1"/>
    <col min="5" max="5" width="34.453125" style="48" customWidth="1"/>
    <col min="6" max="16384" width="9.1796875" style="48"/>
  </cols>
  <sheetData>
    <row r="1" spans="1:5" s="755" customFormat="1" ht="36.75" thickBot="1" x14ac:dyDescent="0.3">
      <c r="A1" s="751" t="s">
        <v>778</v>
      </c>
      <c r="B1" s="752" t="s">
        <v>785</v>
      </c>
      <c r="C1" s="753" t="s">
        <v>783</v>
      </c>
      <c r="D1" s="754" t="s">
        <v>784</v>
      </c>
      <c r="E1" s="756" t="s">
        <v>811</v>
      </c>
    </row>
    <row r="2" spans="1:5" ht="15" x14ac:dyDescent="0.25">
      <c r="A2" s="379" t="s">
        <v>750</v>
      </c>
      <c r="B2" s="384" t="s">
        <v>751</v>
      </c>
      <c r="C2" s="379" t="s">
        <v>749</v>
      </c>
      <c r="D2" s="482" t="s">
        <v>944</v>
      </c>
      <c r="E2" s="388" t="s">
        <v>285</v>
      </c>
    </row>
    <row r="3" spans="1:5" ht="15" x14ac:dyDescent="0.25">
      <c r="A3" s="380" t="s">
        <v>143</v>
      </c>
      <c r="B3" s="385" t="s">
        <v>779</v>
      </c>
      <c r="C3" s="382" t="s">
        <v>782</v>
      </c>
      <c r="D3" s="382" t="s">
        <v>211</v>
      </c>
      <c r="E3" s="382" t="s">
        <v>211</v>
      </c>
    </row>
    <row r="4" spans="1:5" ht="15" x14ac:dyDescent="0.25">
      <c r="A4" s="380" t="s">
        <v>142</v>
      </c>
      <c r="B4" s="385" t="s">
        <v>780</v>
      </c>
      <c r="C4" s="382" t="s">
        <v>781</v>
      </c>
      <c r="D4" s="382" t="s">
        <v>205</v>
      </c>
      <c r="E4" s="382" t="s">
        <v>283</v>
      </c>
    </row>
    <row r="5" spans="1:5" ht="15.75" thickBot="1" x14ac:dyDescent="0.3">
      <c r="A5" s="380" t="s">
        <v>776</v>
      </c>
      <c r="B5" s="386" t="s">
        <v>774</v>
      </c>
      <c r="C5" s="387" t="s">
        <v>207</v>
      </c>
      <c r="D5" s="382" t="s">
        <v>212</v>
      </c>
      <c r="E5" s="382" t="s">
        <v>286</v>
      </c>
    </row>
    <row r="6" spans="1:5" ht="15.75" thickBot="1" x14ac:dyDescent="0.3">
      <c r="A6" s="380" t="s">
        <v>777</v>
      </c>
      <c r="B6" s="174"/>
      <c r="C6" s="387" t="s">
        <v>208</v>
      </c>
      <c r="D6" s="382" t="s">
        <v>204</v>
      </c>
      <c r="E6" s="382" t="s">
        <v>284</v>
      </c>
    </row>
    <row r="7" spans="1:5" ht="18.75" thickBot="1" x14ac:dyDescent="0.3">
      <c r="A7" s="381" t="s">
        <v>773</v>
      </c>
      <c r="B7" s="758" t="s">
        <v>810</v>
      </c>
      <c r="C7" s="387" t="s">
        <v>199</v>
      </c>
      <c r="D7" s="383" t="s">
        <v>203</v>
      </c>
      <c r="E7" s="383" t="s">
        <v>287</v>
      </c>
    </row>
    <row r="8" spans="1:5" ht="18.75" thickBot="1" x14ac:dyDescent="0.3">
      <c r="B8" s="390" t="s">
        <v>144</v>
      </c>
      <c r="C8" s="387" t="s">
        <v>201</v>
      </c>
      <c r="E8" s="757" t="s">
        <v>809</v>
      </c>
    </row>
    <row r="9" spans="1:5" ht="15.75" thickBot="1" x14ac:dyDescent="0.3">
      <c r="A9" s="750" t="s">
        <v>916</v>
      </c>
      <c r="B9" s="381" t="s">
        <v>282</v>
      </c>
      <c r="C9" s="387" t="s">
        <v>775</v>
      </c>
      <c r="E9" s="436" t="s">
        <v>813</v>
      </c>
    </row>
    <row r="10" spans="1:5" ht="15.75" thickBot="1" x14ac:dyDescent="0.3">
      <c r="C10" s="387" t="s">
        <v>202</v>
      </c>
      <c r="E10" s="437" t="s">
        <v>830</v>
      </c>
    </row>
    <row r="11" spans="1:5" ht="15.75" thickBot="1" x14ac:dyDescent="0.3">
      <c r="C11" s="387" t="s">
        <v>210</v>
      </c>
    </row>
    <row r="12" spans="1:5" ht="18.75" thickBot="1" x14ac:dyDescent="0.3">
      <c r="A12" s="759" t="s">
        <v>799</v>
      </c>
      <c r="B12" s="760" t="s">
        <v>793</v>
      </c>
      <c r="C12" s="433" t="s">
        <v>206</v>
      </c>
    </row>
    <row r="13" spans="1:5" ht="15" x14ac:dyDescent="0.25">
      <c r="A13" s="380" t="s">
        <v>798</v>
      </c>
      <c r="B13" s="435" t="s">
        <v>815</v>
      </c>
      <c r="C13" s="433" t="s">
        <v>200</v>
      </c>
    </row>
    <row r="14" spans="1:5" ht="15.75" thickBot="1" x14ac:dyDescent="0.3">
      <c r="A14" s="380" t="s">
        <v>800</v>
      </c>
      <c r="B14" s="435" t="s">
        <v>816</v>
      </c>
      <c r="C14" s="433" t="s">
        <v>209</v>
      </c>
    </row>
    <row r="15" spans="1:5" ht="15.75" thickBot="1" x14ac:dyDescent="0.3">
      <c r="A15" s="382" t="s">
        <v>801</v>
      </c>
      <c r="B15" s="435" t="s">
        <v>817</v>
      </c>
      <c r="C15" s="434" t="s">
        <v>213</v>
      </c>
      <c r="D15" s="544"/>
    </row>
    <row r="16" spans="1:5" ht="15.75" thickBot="1" x14ac:dyDescent="0.3">
      <c r="A16" s="382" t="s">
        <v>802</v>
      </c>
      <c r="B16" s="435" t="s">
        <v>818</v>
      </c>
      <c r="D16" s="545"/>
    </row>
    <row r="17" spans="1:4" ht="15" x14ac:dyDescent="0.25">
      <c r="A17" s="382" t="s">
        <v>803</v>
      </c>
      <c r="B17" s="435" t="s">
        <v>819</v>
      </c>
      <c r="D17" s="114"/>
    </row>
    <row r="18" spans="1:4" ht="15.75" thickBot="1" x14ac:dyDescent="0.3">
      <c r="A18" s="383" t="s">
        <v>804</v>
      </c>
      <c r="B18" s="435" t="s">
        <v>820</v>
      </c>
      <c r="D18" s="441"/>
    </row>
    <row r="19" spans="1:4" ht="15.75" thickBot="1" x14ac:dyDescent="0.3">
      <c r="A19" s="383" t="s">
        <v>812</v>
      </c>
      <c r="B19" s="438" t="s">
        <v>821</v>
      </c>
    </row>
    <row r="20" spans="1:4" ht="18.75" thickBot="1" x14ac:dyDescent="0.3">
      <c r="A20" s="761" t="s">
        <v>806</v>
      </c>
      <c r="B20" s="543" t="s">
        <v>829</v>
      </c>
    </row>
    <row r="21" spans="1:4" ht="15" x14ac:dyDescent="0.25">
      <c r="A21" s="382" t="s">
        <v>797</v>
      </c>
      <c r="D21" s="452"/>
    </row>
    <row r="22" spans="1:4" ht="15" x14ac:dyDescent="0.25">
      <c r="A22" s="382" t="s">
        <v>807</v>
      </c>
      <c r="B22" s="174" t="s">
        <v>828</v>
      </c>
    </row>
    <row r="23" spans="1:4" x14ac:dyDescent="0.35">
      <c r="A23" s="382" t="s">
        <v>808</v>
      </c>
      <c r="C23" s="452"/>
      <c r="D23" s="452"/>
    </row>
    <row r="24" spans="1:4" x14ac:dyDescent="0.35">
      <c r="A24" s="382" t="s">
        <v>814</v>
      </c>
    </row>
    <row r="25" spans="1:4" ht="15" thickBot="1" x14ac:dyDescent="0.4">
      <c r="A25" s="389"/>
    </row>
    <row r="26" spans="1:4" ht="18" thickBot="1" x14ac:dyDescent="0.4">
      <c r="A26" s="762" t="s">
        <v>805</v>
      </c>
    </row>
    <row r="27" spans="1:4" x14ac:dyDescent="0.35">
      <c r="A27" s="382" t="s">
        <v>795</v>
      </c>
    </row>
    <row r="28" spans="1:4" x14ac:dyDescent="0.35">
      <c r="A28" s="382" t="s">
        <v>794</v>
      </c>
    </row>
    <row r="29" spans="1:4" ht="15" thickBot="1" x14ac:dyDescent="0.4">
      <c r="A29" s="389" t="s">
        <v>796</v>
      </c>
    </row>
  </sheetData>
  <customSheetViews>
    <customSheetView guid="{08CA5213-9F2B-4328-B239-3EDB16477A05}">
      <selection activeCell="B17" sqref="B17"/>
      <pageMargins left="0.7" right="0.7" top="0.75" bottom="0.75" header="0.3" footer="0.3"/>
      <pageSetup orientation="portrait" r:id="rId1"/>
    </customSheetView>
  </customSheetViews>
  <hyperlinks>
    <hyperlink ref="A5" r:id="rId2"/>
    <hyperlink ref="A6" r:id="rId3"/>
    <hyperlink ref="A4" r:id="rId4"/>
    <hyperlink ref="A3" r:id="rId5"/>
    <hyperlink ref="B8" r:id="rId6"/>
    <hyperlink ref="A7" r:id="rId7"/>
    <hyperlink ref="A2" r:id="rId8"/>
    <hyperlink ref="B3" r:id="rId9"/>
    <hyperlink ref="B4" r:id="rId10"/>
    <hyperlink ref="C12" r:id="rId11"/>
    <hyperlink ref="C5" r:id="rId12"/>
    <hyperlink ref="C6" r:id="rId13"/>
    <hyperlink ref="C7" r:id="rId14"/>
    <hyperlink ref="C13" r:id="rId15"/>
    <hyperlink ref="C8" r:id="rId16"/>
    <hyperlink ref="C14" r:id="rId17"/>
    <hyperlink ref="C10" r:id="rId18"/>
    <hyperlink ref="C11" r:id="rId19"/>
    <hyperlink ref="C3" r:id="rId20"/>
    <hyperlink ref="C4" r:id="rId21"/>
    <hyperlink ref="D4" r:id="rId22"/>
    <hyperlink ref="D7" r:id="rId23"/>
    <hyperlink ref="D6" r:id="rId24"/>
    <hyperlink ref="D5" r:id="rId25"/>
    <hyperlink ref="C15" r:id="rId26"/>
    <hyperlink ref="B9" r:id="rId27"/>
    <hyperlink ref="E6" r:id="rId28"/>
    <hyperlink ref="E4" r:id="rId29"/>
    <hyperlink ref="E2" r:id="rId30"/>
    <hyperlink ref="E5" r:id="rId31"/>
    <hyperlink ref="B2" r:id="rId32"/>
    <hyperlink ref="C2" r:id="rId33"/>
    <hyperlink ref="B5" r:id="rId34"/>
    <hyperlink ref="D3" r:id="rId35"/>
    <hyperlink ref="C9" r:id="rId36"/>
    <hyperlink ref="B12" r:id="rId37"/>
    <hyperlink ref="B13" r:id="rId38"/>
    <hyperlink ref="A28" r:id="rId39"/>
    <hyperlink ref="A27" r:id="rId40"/>
    <hyperlink ref="A21" r:id="rId41"/>
    <hyperlink ref="A13" r:id="rId42"/>
    <hyperlink ref="A14" r:id="rId43"/>
    <hyperlink ref="A15" r:id="rId44"/>
    <hyperlink ref="A16" r:id="rId45"/>
    <hyperlink ref="A17" r:id="rId46"/>
    <hyperlink ref="A18" r:id="rId47"/>
    <hyperlink ref="B16" r:id="rId48"/>
    <hyperlink ref="B17" r:id="rId49"/>
    <hyperlink ref="B14" r:id="rId50"/>
    <hyperlink ref="B15" r:id="rId51"/>
    <hyperlink ref="A19" r:id="rId52"/>
    <hyperlink ref="E9" r:id="rId53"/>
    <hyperlink ref="A23" r:id="rId54"/>
    <hyperlink ref="A22" r:id="rId55"/>
    <hyperlink ref="A24" r:id="rId56"/>
    <hyperlink ref="B18" r:id="rId57"/>
    <hyperlink ref="B19" r:id="rId58"/>
    <hyperlink ref="B22" r:id="rId59"/>
    <hyperlink ref="B20" r:id="rId60"/>
    <hyperlink ref="E3" r:id="rId61"/>
    <hyperlink ref="E7" r:id="rId62"/>
    <hyperlink ref="A9" r:id="rId63"/>
    <hyperlink ref="D2" r:id="rId64"/>
  </hyperlinks>
  <pageMargins left="0.7" right="0.7" top="0.75" bottom="0.75" header="0.3" footer="0.3"/>
  <pageSetup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AD192"/>
  <sheetViews>
    <sheetView zoomScaleNormal="100" workbookViewId="0">
      <pane xSplit="1" topLeftCell="B1" activePane="topRight" state="frozen"/>
      <selection pane="topRight" activeCell="D11" sqref="D11"/>
    </sheetView>
  </sheetViews>
  <sheetFormatPr defaultColWidth="6.54296875" defaultRowHeight="14.5" outlineLevelCol="1" x14ac:dyDescent="0.35"/>
  <cols>
    <col min="1" max="1" width="18.453125" style="783" customWidth="1"/>
    <col min="2" max="2" width="5.54296875" style="542" bestFit="1" customWidth="1"/>
    <col min="3" max="3" width="13" style="783" customWidth="1"/>
    <col min="4" max="4" width="20" style="345" customWidth="1" outlineLevel="1"/>
    <col min="5" max="5" width="15.7265625" style="511" customWidth="1" outlineLevel="1"/>
    <col min="6" max="6" width="25" style="345" customWidth="1" outlineLevel="1"/>
    <col min="7" max="7" width="20.26953125" style="345" customWidth="1" outlineLevel="1"/>
    <col min="8" max="8" width="24.453125" style="345" customWidth="1" outlineLevel="1"/>
    <col min="9" max="9" width="10.26953125" style="345" customWidth="1" outlineLevel="1"/>
    <col min="10" max="10" width="4" style="511" customWidth="1" outlineLevel="1"/>
    <col min="11" max="11" width="4.26953125" style="511" customWidth="1" outlineLevel="1"/>
    <col min="12" max="12" width="15.26953125" style="342" customWidth="1" outlineLevel="1"/>
    <col min="13" max="13" width="16.7265625" style="342" customWidth="1" outlineLevel="1"/>
    <col min="14" max="14" width="15.54296875" style="342" customWidth="1" outlineLevel="1"/>
    <col min="15" max="15" width="23.81640625" style="297" customWidth="1" outlineLevel="1"/>
    <col min="16" max="16" width="38" style="342" customWidth="1" outlineLevel="1"/>
    <col min="17" max="17" width="5.54296875" style="297" customWidth="1"/>
    <col min="18" max="18" width="11" style="586" customWidth="1"/>
    <col min="19" max="19" width="87.7265625" style="345" customWidth="1"/>
    <col min="20" max="20" width="11.54296875" style="398" bestFit="1" customWidth="1"/>
    <col min="21" max="21" width="28.54296875" style="398" bestFit="1" customWidth="1"/>
    <col min="22" max="22" width="6.54296875" style="398"/>
    <col min="23" max="23" width="15.1796875" style="321" customWidth="1"/>
    <col min="24" max="16384" width="6.54296875" style="398"/>
  </cols>
  <sheetData>
    <row r="1" spans="1:30" s="602" customFormat="1" ht="65.25" customHeight="1" thickBot="1" x14ac:dyDescent="0.3">
      <c r="A1" s="774" t="s">
        <v>297</v>
      </c>
      <c r="B1" s="623" t="s">
        <v>298</v>
      </c>
      <c r="C1" s="823" t="s">
        <v>299</v>
      </c>
      <c r="D1" s="599" t="s">
        <v>306</v>
      </c>
      <c r="E1" s="599" t="s">
        <v>293</v>
      </c>
      <c r="F1" s="599" t="s">
        <v>294</v>
      </c>
      <c r="G1" s="599" t="s">
        <v>301</v>
      </c>
      <c r="H1" s="599" t="s">
        <v>302</v>
      </c>
      <c r="I1" s="832" t="s">
        <v>923</v>
      </c>
      <c r="J1" s="776" t="s">
        <v>303</v>
      </c>
      <c r="K1" s="776" t="s">
        <v>304</v>
      </c>
      <c r="L1" s="777" t="s">
        <v>839</v>
      </c>
      <c r="M1" s="828" t="s">
        <v>667</v>
      </c>
      <c r="N1" s="828" t="s">
        <v>668</v>
      </c>
      <c r="O1" s="777" t="s">
        <v>295</v>
      </c>
      <c r="P1" s="777" t="s">
        <v>296</v>
      </c>
      <c r="Q1" s="600" t="s">
        <v>2</v>
      </c>
      <c r="R1" s="601" t="s">
        <v>44</v>
      </c>
      <c r="S1" s="599" t="s">
        <v>1</v>
      </c>
      <c r="W1" s="603"/>
    </row>
    <row r="2" spans="1:30" s="773" customFormat="1" ht="15" x14ac:dyDescent="0.25">
      <c r="A2" s="829"/>
      <c r="B2" s="625" t="e">
        <f>VLOOKUP(A2, SDs!_xlnm.Print_Area, 2, FALSE)</f>
        <v>#N/A</v>
      </c>
      <c r="C2" s="768"/>
      <c r="D2" s="769"/>
      <c r="E2" s="502"/>
      <c r="F2" s="779"/>
      <c r="G2" s="769"/>
      <c r="H2" s="769"/>
      <c r="I2" s="833"/>
      <c r="J2" s="540"/>
      <c r="K2" s="540"/>
      <c r="L2" s="339" t="e">
        <f>VLOOKUP(A2, SDs!_xlnm.Print_Area, 3, FALSE)</f>
        <v>#N/A</v>
      </c>
      <c r="M2" s="339" t="e">
        <f>VLOOKUP(A2, SDs!_xlnm.Print_Area, 4, FALSE)</f>
        <v>#N/A</v>
      </c>
      <c r="N2" s="339" t="e">
        <f>VLOOKUP(A2, SDs!_xlnm.Print_Area, 5, FALSE)</f>
        <v>#N/A</v>
      </c>
      <c r="O2" s="735" t="e">
        <f>VLOOKUP(A2, SDs!_xlnm.Print_Area, 6, FALSE)</f>
        <v>#N/A</v>
      </c>
      <c r="P2" s="339" t="e">
        <f>VLOOKUP(A2, SDs!_xlnm.Print_Area, 7, FALSE)</f>
        <v>#N/A</v>
      </c>
      <c r="Q2" s="297" t="e">
        <f>VLOOKUP(A2, SDs!_xlnm.Print_Area, 8, FALSE)</f>
        <v>#N/A</v>
      </c>
      <c r="R2" s="838"/>
      <c r="S2" s="345"/>
      <c r="T2" s="772"/>
      <c r="U2" s="772"/>
      <c r="V2" s="772"/>
      <c r="W2" s="772"/>
      <c r="X2" s="772"/>
      <c r="Y2" s="772"/>
      <c r="Z2" s="772"/>
      <c r="AA2" s="772"/>
      <c r="AB2" s="772"/>
      <c r="AC2" s="772"/>
      <c r="AD2" s="772"/>
    </row>
    <row r="3" spans="1:30" s="773" customFormat="1" ht="15" x14ac:dyDescent="0.25">
      <c r="A3" s="829"/>
      <c r="B3" s="625" t="e">
        <f>VLOOKUP(A3, SDs!_xlnm.Print_Area, 2, FALSE)</f>
        <v>#N/A</v>
      </c>
      <c r="C3" s="768"/>
      <c r="D3" s="769"/>
      <c r="E3" s="502"/>
      <c r="F3" s="779"/>
      <c r="G3" s="769"/>
      <c r="H3" s="769"/>
      <c r="I3" s="833"/>
      <c r="J3" s="540"/>
      <c r="K3" s="540"/>
      <c r="L3" s="339" t="e">
        <f>VLOOKUP(A3, SDs!_xlnm.Print_Area, 3, FALSE)</f>
        <v>#N/A</v>
      </c>
      <c r="M3" s="339" t="e">
        <f>VLOOKUP(A3, SDs!_xlnm.Print_Area, 4, FALSE)</f>
        <v>#N/A</v>
      </c>
      <c r="N3" s="339" t="e">
        <f>VLOOKUP(A3, SDs!_xlnm.Print_Area, 5, FALSE)</f>
        <v>#N/A</v>
      </c>
      <c r="O3" s="735" t="e">
        <f>VLOOKUP(A3, SDs!_xlnm.Print_Area, 6, FALSE)</f>
        <v>#N/A</v>
      </c>
      <c r="P3" s="339" t="e">
        <f>VLOOKUP(A3, SDs!_xlnm.Print_Area, 7, FALSE)</f>
        <v>#N/A</v>
      </c>
      <c r="Q3" s="297" t="e">
        <f>VLOOKUP(A3, SDs!_xlnm.Print_Area, 8, FALSE)</f>
        <v>#N/A</v>
      </c>
      <c r="R3" s="838"/>
      <c r="S3" s="345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</row>
    <row r="4" spans="1:30" s="773" customFormat="1" ht="15" x14ac:dyDescent="0.25">
      <c r="A4" s="829"/>
      <c r="B4" s="625" t="e">
        <f>VLOOKUP(A4, SDs!_xlnm.Print_Area, 2, FALSE)</f>
        <v>#N/A</v>
      </c>
      <c r="C4" s="768"/>
      <c r="D4" s="769"/>
      <c r="E4" s="502"/>
      <c r="F4" s="779"/>
      <c r="G4" s="769"/>
      <c r="H4" s="769"/>
      <c r="I4" s="833"/>
      <c r="J4" s="540"/>
      <c r="K4" s="540"/>
      <c r="L4" s="339" t="e">
        <f>VLOOKUP(A4, SDs!_xlnm.Print_Area, 3, FALSE)</f>
        <v>#N/A</v>
      </c>
      <c r="M4" s="339" t="e">
        <f>VLOOKUP(A4, SDs!_xlnm.Print_Area, 4, FALSE)</f>
        <v>#N/A</v>
      </c>
      <c r="N4" s="339" t="e">
        <f>VLOOKUP(A4, SDs!_xlnm.Print_Area, 5, FALSE)</f>
        <v>#N/A</v>
      </c>
      <c r="O4" s="735" t="e">
        <f>VLOOKUP(A4, SDs!_xlnm.Print_Area, 6, FALSE)</f>
        <v>#N/A</v>
      </c>
      <c r="P4" s="339" t="e">
        <f>VLOOKUP(A4, SDs!_xlnm.Print_Area, 7, FALSE)</f>
        <v>#N/A</v>
      </c>
      <c r="Q4" s="297" t="e">
        <f>VLOOKUP(A4, SDs!_xlnm.Print_Area, 8, FALSE)</f>
        <v>#N/A</v>
      </c>
      <c r="R4" s="838"/>
      <c r="S4" s="345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</row>
    <row r="5" spans="1:30" s="773" customFormat="1" ht="15" x14ac:dyDescent="0.25">
      <c r="A5" s="829"/>
      <c r="B5" s="625" t="e">
        <f>VLOOKUP(A5, SDs!_xlnm.Print_Area, 2, FALSE)</f>
        <v>#N/A</v>
      </c>
      <c r="C5" s="768"/>
      <c r="D5" s="784"/>
      <c r="E5" s="502"/>
      <c r="F5" s="779"/>
      <c r="G5" s="769"/>
      <c r="H5" s="769"/>
      <c r="I5" s="833"/>
      <c r="J5" s="540"/>
      <c r="K5" s="540"/>
      <c r="L5" s="339" t="e">
        <f>VLOOKUP(A5, SDs!_xlnm.Print_Area, 3, FALSE)</f>
        <v>#N/A</v>
      </c>
      <c r="M5" s="339" t="e">
        <f>VLOOKUP(A5, SDs!_xlnm.Print_Area, 4, FALSE)</f>
        <v>#N/A</v>
      </c>
      <c r="N5" s="339" t="e">
        <f>VLOOKUP(A5, SDs!_xlnm.Print_Area, 5, FALSE)</f>
        <v>#N/A</v>
      </c>
      <c r="O5" s="735" t="e">
        <f>VLOOKUP(A5, SDs!_xlnm.Print_Area, 6, FALSE)</f>
        <v>#N/A</v>
      </c>
      <c r="P5" s="339" t="e">
        <f>VLOOKUP(A5, SDs!_xlnm.Print_Area, 7, FALSE)</f>
        <v>#N/A</v>
      </c>
      <c r="Q5" s="297" t="e">
        <f>VLOOKUP(A5, SDs!_xlnm.Print_Area, 8, FALSE)</f>
        <v>#N/A</v>
      </c>
      <c r="R5" s="838"/>
      <c r="S5" s="345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</row>
    <row r="6" spans="1:30" s="773" customFormat="1" ht="15.75" x14ac:dyDescent="0.25">
      <c r="A6" s="829"/>
      <c r="B6" s="625" t="e">
        <f>VLOOKUP(A6, SDs!_xlnm.Print_Area, 2, FALSE)</f>
        <v>#N/A</v>
      </c>
      <c r="C6" s="768"/>
      <c r="D6" s="769"/>
      <c r="E6" s="502"/>
      <c r="F6" s="779"/>
      <c r="G6" s="785"/>
      <c r="H6" s="769"/>
      <c r="I6" s="833"/>
      <c r="J6" s="540"/>
      <c r="K6" s="540"/>
      <c r="L6" s="339" t="e">
        <f>VLOOKUP(A6, SDs!_xlnm.Print_Area, 3, FALSE)</f>
        <v>#N/A</v>
      </c>
      <c r="M6" s="339" t="e">
        <f>VLOOKUP(A6, SDs!_xlnm.Print_Area, 4, FALSE)</f>
        <v>#N/A</v>
      </c>
      <c r="N6" s="339" t="e">
        <f>VLOOKUP(A6, SDs!_xlnm.Print_Area, 5, FALSE)</f>
        <v>#N/A</v>
      </c>
      <c r="O6" s="735" t="e">
        <f>VLOOKUP(A6, SDs!_xlnm.Print_Area, 6, FALSE)</f>
        <v>#N/A</v>
      </c>
      <c r="P6" s="339" t="e">
        <f>VLOOKUP(A6, SDs!_xlnm.Print_Area, 7, FALSE)</f>
        <v>#N/A</v>
      </c>
      <c r="Q6" s="297" t="e">
        <f>VLOOKUP(A6, SDs!_xlnm.Print_Area, 8, FALSE)</f>
        <v>#N/A</v>
      </c>
      <c r="R6" s="838"/>
      <c r="S6" s="345"/>
      <c r="T6" s="772"/>
      <c r="U6" s="772"/>
      <c r="V6" s="772"/>
      <c r="W6" s="772"/>
      <c r="X6" s="772"/>
      <c r="Y6" s="772"/>
      <c r="Z6" s="772"/>
      <c r="AA6" s="772"/>
      <c r="AB6" s="772"/>
      <c r="AC6" s="772"/>
      <c r="AD6" s="772"/>
    </row>
    <row r="7" spans="1:30" s="773" customFormat="1" ht="15" x14ac:dyDescent="0.25">
      <c r="A7" s="829"/>
      <c r="B7" s="625" t="e">
        <f>VLOOKUP(A7, SDs!_xlnm.Print_Area, 2, FALSE)</f>
        <v>#N/A</v>
      </c>
      <c r="C7" s="768"/>
      <c r="D7" s="769"/>
      <c r="E7" s="502"/>
      <c r="F7" s="779"/>
      <c r="G7" s="769"/>
      <c r="H7" s="769"/>
      <c r="I7" s="833"/>
      <c r="J7" s="540"/>
      <c r="K7" s="540"/>
      <c r="L7" s="339" t="e">
        <f>VLOOKUP(A7, SDs!_xlnm.Print_Area, 3, FALSE)</f>
        <v>#N/A</v>
      </c>
      <c r="M7" s="339" t="e">
        <f>VLOOKUP(A7, SDs!_xlnm.Print_Area, 4, FALSE)</f>
        <v>#N/A</v>
      </c>
      <c r="N7" s="339" t="e">
        <f>VLOOKUP(A7, SDs!_xlnm.Print_Area, 5, FALSE)</f>
        <v>#N/A</v>
      </c>
      <c r="O7" s="735" t="e">
        <f>VLOOKUP(A7, SDs!_xlnm.Print_Area, 6, FALSE)</f>
        <v>#N/A</v>
      </c>
      <c r="P7" s="339" t="e">
        <f>VLOOKUP(A7, SDs!_xlnm.Print_Area, 7, FALSE)</f>
        <v>#N/A</v>
      </c>
      <c r="Q7" s="297" t="e">
        <f>VLOOKUP(A7, SDs!_xlnm.Print_Area, 8, FALSE)</f>
        <v>#N/A</v>
      </c>
      <c r="R7" s="838"/>
      <c r="S7" s="345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772"/>
    </row>
    <row r="8" spans="1:30" s="773" customFormat="1" ht="15" x14ac:dyDescent="0.25">
      <c r="A8" s="829"/>
      <c r="B8" s="625" t="e">
        <f>VLOOKUP(A8, SDs!_xlnm.Print_Area, 2, FALSE)</f>
        <v>#N/A</v>
      </c>
      <c r="C8" s="768"/>
      <c r="D8" s="769"/>
      <c r="E8" s="502"/>
      <c r="F8" s="779"/>
      <c r="G8" s="769"/>
      <c r="H8" s="769"/>
      <c r="I8" s="833"/>
      <c r="J8" s="540"/>
      <c r="K8" s="540"/>
      <c r="L8" s="339" t="e">
        <f>VLOOKUP(A8, SDs!_xlnm.Print_Area, 3, FALSE)</f>
        <v>#N/A</v>
      </c>
      <c r="M8" s="339" t="e">
        <f>VLOOKUP(A8, SDs!_xlnm.Print_Area, 4, FALSE)</f>
        <v>#N/A</v>
      </c>
      <c r="N8" s="339" t="e">
        <f>VLOOKUP(A8, SDs!_xlnm.Print_Area, 5, FALSE)</f>
        <v>#N/A</v>
      </c>
      <c r="O8" s="735" t="e">
        <f>VLOOKUP(A8, SDs!_xlnm.Print_Area, 6, FALSE)</f>
        <v>#N/A</v>
      </c>
      <c r="P8" s="339" t="e">
        <f>VLOOKUP(A8, SDs!_xlnm.Print_Area, 7, FALSE)</f>
        <v>#N/A</v>
      </c>
      <c r="Q8" s="297" t="e">
        <f>VLOOKUP(A8, SDs!_xlnm.Print_Area, 8, FALSE)</f>
        <v>#N/A</v>
      </c>
      <c r="R8" s="838"/>
      <c r="S8" s="345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</row>
    <row r="9" spans="1:30" s="773" customFormat="1" ht="15" x14ac:dyDescent="0.25">
      <c r="A9" s="829"/>
      <c r="B9" s="625" t="e">
        <f>VLOOKUP(A9, SDs!_xlnm.Print_Area, 2, FALSE)</f>
        <v>#N/A</v>
      </c>
      <c r="C9" s="768"/>
      <c r="D9" s="769"/>
      <c r="E9" s="502"/>
      <c r="F9" s="779"/>
      <c r="G9" s="769"/>
      <c r="H9" s="769"/>
      <c r="I9" s="833"/>
      <c r="J9" s="540"/>
      <c r="K9" s="540"/>
      <c r="L9" s="339" t="e">
        <f>VLOOKUP(A9, SDs!_xlnm.Print_Area, 3, FALSE)</f>
        <v>#N/A</v>
      </c>
      <c r="M9" s="339" t="e">
        <f>VLOOKUP(A9, SDs!_xlnm.Print_Area, 4, FALSE)</f>
        <v>#N/A</v>
      </c>
      <c r="N9" s="339" t="e">
        <f>VLOOKUP(A9, SDs!_xlnm.Print_Area, 5, FALSE)</f>
        <v>#N/A</v>
      </c>
      <c r="O9" s="735" t="e">
        <f>VLOOKUP(A9, SDs!_xlnm.Print_Area, 6, FALSE)</f>
        <v>#N/A</v>
      </c>
      <c r="P9" s="339" t="e">
        <f>VLOOKUP(A9, SDs!_xlnm.Print_Area, 7, FALSE)</f>
        <v>#N/A</v>
      </c>
      <c r="Q9" s="297" t="e">
        <f>VLOOKUP(A9, SDs!_xlnm.Print_Area, 8, FALSE)</f>
        <v>#N/A</v>
      </c>
      <c r="R9" s="838"/>
      <c r="S9" s="345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</row>
    <row r="10" spans="1:30" s="773" customFormat="1" ht="15" x14ac:dyDescent="0.25">
      <c r="A10" s="829"/>
      <c r="B10" s="625" t="e">
        <f>VLOOKUP(A10, SDs!_xlnm.Print_Area, 2, FALSE)</f>
        <v>#N/A</v>
      </c>
      <c r="C10" s="768"/>
      <c r="D10" s="769"/>
      <c r="E10" s="502"/>
      <c r="F10" s="779"/>
      <c r="G10" s="769"/>
      <c r="H10" s="769"/>
      <c r="I10" s="833"/>
      <c r="J10" s="540"/>
      <c r="K10" s="540"/>
      <c r="L10" s="339" t="e">
        <f>VLOOKUP(A10, SDs!_xlnm.Print_Area, 3, FALSE)</f>
        <v>#N/A</v>
      </c>
      <c r="M10" s="339" t="e">
        <f>VLOOKUP(A10, SDs!_xlnm.Print_Area, 4, FALSE)</f>
        <v>#N/A</v>
      </c>
      <c r="N10" s="339" t="e">
        <f>VLOOKUP(A10, SDs!_xlnm.Print_Area, 5, FALSE)</f>
        <v>#N/A</v>
      </c>
      <c r="O10" s="735" t="e">
        <f>VLOOKUP(A10, SDs!_xlnm.Print_Area, 6, FALSE)</f>
        <v>#N/A</v>
      </c>
      <c r="P10" s="339" t="e">
        <f>VLOOKUP(A10, SDs!_xlnm.Print_Area, 7, FALSE)</f>
        <v>#N/A</v>
      </c>
      <c r="Q10" s="297" t="e">
        <f>VLOOKUP(A10, SDs!_xlnm.Print_Area, 8, FALSE)</f>
        <v>#N/A</v>
      </c>
      <c r="R10" s="838"/>
      <c r="S10" s="345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</row>
    <row r="11" spans="1:30" s="773" customFormat="1" ht="15" x14ac:dyDescent="0.25">
      <c r="A11" s="829"/>
      <c r="B11" s="625" t="e">
        <f>VLOOKUP(A11, SDs!_xlnm.Print_Area, 2, FALSE)</f>
        <v>#N/A</v>
      </c>
      <c r="C11" s="768"/>
      <c r="D11" s="769"/>
      <c r="E11" s="502"/>
      <c r="F11" s="779"/>
      <c r="G11" s="769"/>
      <c r="H11" s="769"/>
      <c r="I11" s="833"/>
      <c r="J11" s="540"/>
      <c r="K11" s="540"/>
      <c r="L11" s="339" t="e">
        <f>VLOOKUP(A11, SDs!_xlnm.Print_Area, 3, FALSE)</f>
        <v>#N/A</v>
      </c>
      <c r="M11" s="339" t="e">
        <f>VLOOKUP(A11, SDs!_xlnm.Print_Area, 4, FALSE)</f>
        <v>#N/A</v>
      </c>
      <c r="N11" s="339" t="e">
        <f>VLOOKUP(A11, SDs!_xlnm.Print_Area, 5, FALSE)</f>
        <v>#N/A</v>
      </c>
      <c r="O11" s="734" t="e">
        <f>VLOOKUP(A11, SDs!_xlnm.Print_Area, 6, FALSE)</f>
        <v>#N/A</v>
      </c>
      <c r="P11" s="339" t="e">
        <f>VLOOKUP(A11, SDs!_xlnm.Print_Area, 7, FALSE)</f>
        <v>#N/A</v>
      </c>
      <c r="Q11" s="297" t="e">
        <f>VLOOKUP(A11, SDs!_xlnm.Print_Area, 8, FALSE)</f>
        <v>#N/A</v>
      </c>
      <c r="R11" s="838"/>
      <c r="S11" s="345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</row>
    <row r="12" spans="1:30" s="773" customFormat="1" ht="15" x14ac:dyDescent="0.25">
      <c r="A12" s="829"/>
      <c r="B12" s="625" t="e">
        <f>VLOOKUP(A12, SDs!_xlnm.Print_Area, 2, FALSE)</f>
        <v>#N/A</v>
      </c>
      <c r="C12" s="768"/>
      <c r="D12" s="769"/>
      <c r="E12" s="502"/>
      <c r="F12" s="779"/>
      <c r="G12" s="769"/>
      <c r="H12" s="769"/>
      <c r="I12" s="833"/>
      <c r="J12" s="540"/>
      <c r="K12" s="540"/>
      <c r="L12" s="339" t="e">
        <f>VLOOKUP(A12, SDs!_xlnm.Print_Area, 3, FALSE)</f>
        <v>#N/A</v>
      </c>
      <c r="M12" s="339" t="e">
        <f>VLOOKUP(A12, SDs!_xlnm.Print_Area, 4, FALSE)</f>
        <v>#N/A</v>
      </c>
      <c r="N12" s="339" t="e">
        <f>VLOOKUP(A12, SDs!_xlnm.Print_Area, 5, FALSE)</f>
        <v>#N/A</v>
      </c>
      <c r="O12" s="735" t="e">
        <f>VLOOKUP(A12, SDs!_xlnm.Print_Area, 6, FALSE)</f>
        <v>#N/A</v>
      </c>
      <c r="P12" s="339" t="e">
        <f>VLOOKUP(A12, SDs!_xlnm.Print_Area, 7, FALSE)</f>
        <v>#N/A</v>
      </c>
      <c r="Q12" s="297" t="e">
        <f>VLOOKUP(A12, SDs!_xlnm.Print_Area, 8, FALSE)</f>
        <v>#N/A</v>
      </c>
      <c r="R12" s="838"/>
      <c r="S12" s="345"/>
      <c r="W12" s="772"/>
    </row>
    <row r="13" spans="1:30" s="773" customFormat="1" ht="15" x14ac:dyDescent="0.25">
      <c r="A13" s="829"/>
      <c r="B13" s="625" t="e">
        <f>VLOOKUP(A13, SDs!_xlnm.Print_Area, 2, FALSE)</f>
        <v>#N/A</v>
      </c>
      <c r="C13" s="768"/>
      <c r="D13" s="769"/>
      <c r="E13" s="502"/>
      <c r="F13" s="779"/>
      <c r="G13" s="769"/>
      <c r="H13" s="769"/>
      <c r="I13" s="833"/>
      <c r="J13" s="540"/>
      <c r="K13" s="540"/>
      <c r="L13" s="339" t="e">
        <f>VLOOKUP(A13, SDs!_xlnm.Print_Area, 3, FALSE)</f>
        <v>#N/A</v>
      </c>
      <c r="M13" s="339" t="e">
        <f>VLOOKUP(A13, SDs!_xlnm.Print_Area, 4, FALSE)</f>
        <v>#N/A</v>
      </c>
      <c r="N13" s="339" t="e">
        <f>VLOOKUP(A13, SDs!_xlnm.Print_Area, 5, FALSE)</f>
        <v>#N/A</v>
      </c>
      <c r="O13" s="735" t="e">
        <f>VLOOKUP(A13, SDs!_xlnm.Print_Area, 6, FALSE)</f>
        <v>#N/A</v>
      </c>
      <c r="P13" s="339" t="e">
        <f>VLOOKUP(A13, SDs!_xlnm.Print_Area, 7, FALSE)</f>
        <v>#N/A</v>
      </c>
      <c r="Q13" s="297" t="e">
        <f>VLOOKUP(A13, SDs!_xlnm.Print_Area, 8, FALSE)</f>
        <v>#N/A</v>
      </c>
      <c r="R13" s="838"/>
      <c r="S13" s="345"/>
      <c r="W13" s="772"/>
    </row>
    <row r="14" spans="1:30" s="773" customFormat="1" ht="15" x14ac:dyDescent="0.25">
      <c r="A14" s="829"/>
      <c r="B14" s="625" t="e">
        <f>VLOOKUP(A14, SDs!_xlnm.Print_Area, 2, FALSE)</f>
        <v>#N/A</v>
      </c>
      <c r="C14" s="768"/>
      <c r="D14" s="769"/>
      <c r="E14" s="765"/>
      <c r="F14" s="779"/>
      <c r="G14" s="769"/>
      <c r="H14" s="769"/>
      <c r="I14" s="833"/>
      <c r="J14" s="540"/>
      <c r="K14" s="540"/>
      <c r="L14" s="339" t="e">
        <f>VLOOKUP(A14, SDs!_xlnm.Print_Area, 3, FALSE)</f>
        <v>#N/A</v>
      </c>
      <c r="M14" s="339" t="e">
        <f>VLOOKUP(A14, SDs!_xlnm.Print_Area, 4, FALSE)</f>
        <v>#N/A</v>
      </c>
      <c r="N14" s="339" t="e">
        <f>VLOOKUP(A14, SDs!_xlnm.Print_Area, 5, FALSE)</f>
        <v>#N/A</v>
      </c>
      <c r="O14" s="735" t="e">
        <f>VLOOKUP(A14, SDs!_xlnm.Print_Area, 6, FALSE)</f>
        <v>#N/A</v>
      </c>
      <c r="P14" s="339" t="e">
        <f>VLOOKUP(A14, SDs!_xlnm.Print_Area, 7, FALSE)</f>
        <v>#N/A</v>
      </c>
      <c r="Q14" s="297" t="e">
        <f>VLOOKUP(A14, SDs!_xlnm.Print_Area, 8, FALSE)</f>
        <v>#N/A</v>
      </c>
      <c r="R14" s="838"/>
      <c r="S14" s="345"/>
      <c r="W14" s="772"/>
    </row>
    <row r="15" spans="1:30" s="773" customFormat="1" ht="15" x14ac:dyDescent="0.25">
      <c r="A15" s="829"/>
      <c r="B15" s="625" t="e">
        <f>VLOOKUP(A15, SDs!_xlnm.Print_Area, 2, FALSE)</f>
        <v>#N/A</v>
      </c>
      <c r="C15" s="768"/>
      <c r="D15" s="769"/>
      <c r="E15" s="502"/>
      <c r="F15" s="779"/>
      <c r="G15" s="769"/>
      <c r="H15" s="769"/>
      <c r="I15" s="833"/>
      <c r="J15" s="540"/>
      <c r="K15" s="540"/>
      <c r="L15" s="339" t="e">
        <f>VLOOKUP(A15, SDs!_xlnm.Print_Area, 3, FALSE)</f>
        <v>#N/A</v>
      </c>
      <c r="M15" s="339" t="e">
        <f>VLOOKUP(A15, SDs!_xlnm.Print_Area, 4, FALSE)</f>
        <v>#N/A</v>
      </c>
      <c r="N15" s="339" t="e">
        <f>VLOOKUP(A15, SDs!_xlnm.Print_Area, 5, FALSE)</f>
        <v>#N/A</v>
      </c>
      <c r="O15" s="735" t="e">
        <f>VLOOKUP(A15, SDs!_xlnm.Print_Area, 6, FALSE)</f>
        <v>#N/A</v>
      </c>
      <c r="P15" s="339" t="e">
        <f>VLOOKUP(A15, SDs!_xlnm.Print_Area, 7, FALSE)</f>
        <v>#N/A</v>
      </c>
      <c r="Q15" s="297" t="e">
        <f>VLOOKUP(A15, SDs!_xlnm.Print_Area, 8, FALSE)</f>
        <v>#N/A</v>
      </c>
      <c r="R15" s="838"/>
      <c r="S15" s="345"/>
      <c r="W15" s="772"/>
    </row>
    <row r="16" spans="1:30" s="773" customFormat="1" ht="15" x14ac:dyDescent="0.25">
      <c r="A16" s="829"/>
      <c r="B16" s="625" t="e">
        <f>VLOOKUP(A16, SDs!_xlnm.Print_Area, 2, FALSE)</f>
        <v>#N/A</v>
      </c>
      <c r="C16" s="768"/>
      <c r="D16" s="769"/>
      <c r="E16" s="502"/>
      <c r="F16" s="779"/>
      <c r="G16" s="769"/>
      <c r="H16" s="769"/>
      <c r="I16" s="833"/>
      <c r="J16" s="540"/>
      <c r="K16" s="540"/>
      <c r="L16" s="339" t="e">
        <f>VLOOKUP(A16, SDs!_xlnm.Print_Area, 3, FALSE)</f>
        <v>#N/A</v>
      </c>
      <c r="M16" s="339" t="e">
        <f>VLOOKUP(A16, SDs!_xlnm.Print_Area, 4, FALSE)</f>
        <v>#N/A</v>
      </c>
      <c r="N16" s="339" t="e">
        <f>VLOOKUP(A16, SDs!_xlnm.Print_Area, 5, FALSE)</f>
        <v>#N/A</v>
      </c>
      <c r="O16" s="735" t="e">
        <f>VLOOKUP(A16, SDs!_xlnm.Print_Area, 6, FALSE)</f>
        <v>#N/A</v>
      </c>
      <c r="P16" s="339" t="e">
        <f>VLOOKUP(A16, SDs!_xlnm.Print_Area, 7, FALSE)</f>
        <v>#N/A</v>
      </c>
      <c r="Q16" s="297" t="e">
        <f>VLOOKUP(A16, SDs!_xlnm.Print_Area, 8, FALSE)</f>
        <v>#N/A</v>
      </c>
      <c r="R16" s="838"/>
      <c r="S16" s="345"/>
      <c r="W16" s="772"/>
    </row>
    <row r="17" spans="1:23" s="773" customFormat="1" ht="15" x14ac:dyDescent="0.25">
      <c r="A17" s="829"/>
      <c r="B17" s="625" t="e">
        <f>VLOOKUP(A17, SDs!_xlnm.Print_Area, 2, FALSE)</f>
        <v>#N/A</v>
      </c>
      <c r="C17" s="768"/>
      <c r="D17" s="769"/>
      <c r="E17" s="502"/>
      <c r="F17" s="779"/>
      <c r="G17" s="769"/>
      <c r="H17" s="769"/>
      <c r="I17" s="833"/>
      <c r="J17" s="540"/>
      <c r="K17" s="540"/>
      <c r="L17" s="339" t="e">
        <f>VLOOKUP(A17, SDs!_xlnm.Print_Area, 3, FALSE)</f>
        <v>#N/A</v>
      </c>
      <c r="M17" s="339" t="e">
        <f>VLOOKUP(A17, SDs!_xlnm.Print_Area, 4, FALSE)</f>
        <v>#N/A</v>
      </c>
      <c r="N17" s="339" t="e">
        <f>VLOOKUP(A17, SDs!_xlnm.Print_Area, 5, FALSE)</f>
        <v>#N/A</v>
      </c>
      <c r="O17" s="735" t="e">
        <f>VLOOKUP(A17, SDs!_xlnm.Print_Area, 6, FALSE)</f>
        <v>#N/A</v>
      </c>
      <c r="P17" s="339" t="e">
        <f>VLOOKUP(A17, SDs!_xlnm.Print_Area, 7, FALSE)</f>
        <v>#N/A</v>
      </c>
      <c r="Q17" s="297" t="e">
        <f>VLOOKUP(A17, SDs!_xlnm.Print_Area, 8, FALSE)</f>
        <v>#N/A</v>
      </c>
      <c r="R17" s="838"/>
      <c r="S17" s="345"/>
      <c r="W17" s="772"/>
    </row>
    <row r="18" spans="1:23" s="773" customFormat="1" ht="15" x14ac:dyDescent="0.25">
      <c r="A18" s="829"/>
      <c r="B18" s="625" t="e">
        <f>VLOOKUP(A18, SDs!_xlnm.Print_Area, 2, FALSE)</f>
        <v>#N/A</v>
      </c>
      <c r="C18" s="768"/>
      <c r="D18" s="769"/>
      <c r="E18" s="502"/>
      <c r="F18" s="779"/>
      <c r="G18" s="769"/>
      <c r="H18" s="769"/>
      <c r="I18" s="833"/>
      <c r="J18" s="540"/>
      <c r="K18" s="540"/>
      <c r="L18" s="339" t="e">
        <f>VLOOKUP(A18, SDs!_xlnm.Print_Area, 3, FALSE)</f>
        <v>#N/A</v>
      </c>
      <c r="M18" s="339" t="e">
        <f>VLOOKUP(A18, SDs!_xlnm.Print_Area, 4, FALSE)</f>
        <v>#N/A</v>
      </c>
      <c r="N18" s="339" t="e">
        <f>VLOOKUP(A18, SDs!_xlnm.Print_Area, 5, FALSE)</f>
        <v>#N/A</v>
      </c>
      <c r="O18" s="735" t="e">
        <f>VLOOKUP(A18, SDs!_xlnm.Print_Area, 6, FALSE)</f>
        <v>#N/A</v>
      </c>
      <c r="P18" s="339" t="e">
        <f>VLOOKUP(A18, SDs!_xlnm.Print_Area, 7, FALSE)</f>
        <v>#N/A</v>
      </c>
      <c r="Q18" s="297" t="e">
        <f>VLOOKUP(A18, SDs!_xlnm.Print_Area, 8, FALSE)</f>
        <v>#N/A</v>
      </c>
      <c r="R18" s="838"/>
      <c r="S18" s="345"/>
      <c r="W18" s="772"/>
    </row>
    <row r="19" spans="1:23" s="773" customFormat="1" ht="15" x14ac:dyDescent="0.25">
      <c r="A19" s="829"/>
      <c r="B19" s="625" t="e">
        <f>VLOOKUP(A19, SDs!_xlnm.Print_Area, 2, FALSE)</f>
        <v>#N/A</v>
      </c>
      <c r="C19" s="768"/>
      <c r="D19" s="769"/>
      <c r="E19" s="502"/>
      <c r="F19" s="779"/>
      <c r="G19" s="769"/>
      <c r="H19" s="769"/>
      <c r="I19" s="833"/>
      <c r="J19" s="540"/>
      <c r="K19" s="540"/>
      <c r="L19" s="339" t="e">
        <f>VLOOKUP(A19, SDs!_xlnm.Print_Area, 3, FALSE)</f>
        <v>#N/A</v>
      </c>
      <c r="M19" s="339" t="e">
        <f>VLOOKUP(A19, SDs!_xlnm.Print_Area, 4, FALSE)</f>
        <v>#N/A</v>
      </c>
      <c r="N19" s="339" t="e">
        <f>VLOOKUP(A19, SDs!_xlnm.Print_Area, 5, FALSE)</f>
        <v>#N/A</v>
      </c>
      <c r="O19" s="735" t="e">
        <f>VLOOKUP(A19, SDs!_xlnm.Print_Area, 6, FALSE)</f>
        <v>#N/A</v>
      </c>
      <c r="P19" s="339" t="e">
        <f>VLOOKUP(A19, SDs!_xlnm.Print_Area, 7, FALSE)</f>
        <v>#N/A</v>
      </c>
      <c r="Q19" s="297" t="e">
        <f>VLOOKUP(A19, SDs!_xlnm.Print_Area, 8, FALSE)</f>
        <v>#N/A</v>
      </c>
      <c r="R19" s="838"/>
      <c r="S19" s="345"/>
      <c r="W19" s="772"/>
    </row>
    <row r="20" spans="1:23" s="773" customFormat="1" x14ac:dyDescent="0.35">
      <c r="A20" s="829"/>
      <c r="B20" s="625" t="e">
        <f>VLOOKUP(A20, SDs!_xlnm.Print_Area, 2, FALSE)</f>
        <v>#N/A</v>
      </c>
      <c r="C20" s="768"/>
      <c r="D20" s="769"/>
      <c r="E20" s="502"/>
      <c r="F20" s="779"/>
      <c r="G20" s="769"/>
      <c r="H20" s="769"/>
      <c r="I20" s="833"/>
      <c r="J20" s="540"/>
      <c r="K20" s="540"/>
      <c r="L20" s="339" t="e">
        <f>VLOOKUP(A20, SDs!_xlnm.Print_Area, 3, FALSE)</f>
        <v>#N/A</v>
      </c>
      <c r="M20" s="339" t="e">
        <f>VLOOKUP(A20, SDs!_xlnm.Print_Area, 4, FALSE)</f>
        <v>#N/A</v>
      </c>
      <c r="N20" s="339" t="e">
        <f>VLOOKUP(A20, SDs!_xlnm.Print_Area, 5, FALSE)</f>
        <v>#N/A</v>
      </c>
      <c r="O20" s="735" t="e">
        <f>VLOOKUP(A20, SDs!_xlnm.Print_Area, 6, FALSE)</f>
        <v>#N/A</v>
      </c>
      <c r="P20" s="339" t="e">
        <f>VLOOKUP(A20, SDs!_xlnm.Print_Area, 7, FALSE)</f>
        <v>#N/A</v>
      </c>
      <c r="Q20" s="297" t="e">
        <f>VLOOKUP(A20, SDs!_xlnm.Print_Area, 8, FALSE)</f>
        <v>#N/A</v>
      </c>
      <c r="R20" s="838"/>
      <c r="S20" s="345"/>
      <c r="W20" s="772"/>
    </row>
    <row r="21" spans="1:23" s="773" customFormat="1" x14ac:dyDescent="0.35">
      <c r="A21" s="829"/>
      <c r="B21" s="625" t="e">
        <f>VLOOKUP(A21, SDs!_xlnm.Print_Area, 2, FALSE)</f>
        <v>#N/A</v>
      </c>
      <c r="C21" s="768"/>
      <c r="D21" s="769"/>
      <c r="E21" s="502"/>
      <c r="F21" s="779"/>
      <c r="G21" s="769"/>
      <c r="H21" s="769"/>
      <c r="I21" s="833"/>
      <c r="J21" s="540"/>
      <c r="K21" s="540"/>
      <c r="L21" s="339" t="e">
        <f>VLOOKUP(A21, SDs!_xlnm.Print_Area, 3, FALSE)</f>
        <v>#N/A</v>
      </c>
      <c r="M21" s="339" t="e">
        <f>VLOOKUP(A21, SDs!_xlnm.Print_Area, 4, FALSE)</f>
        <v>#N/A</v>
      </c>
      <c r="N21" s="339" t="e">
        <f>VLOOKUP(A21, SDs!_xlnm.Print_Area, 5, FALSE)</f>
        <v>#N/A</v>
      </c>
      <c r="O21" s="735" t="e">
        <f>VLOOKUP(A21, SDs!_xlnm.Print_Area, 6, FALSE)</f>
        <v>#N/A</v>
      </c>
      <c r="P21" s="339" t="e">
        <f>VLOOKUP(A21, SDs!_xlnm.Print_Area, 7, FALSE)</f>
        <v>#N/A</v>
      </c>
      <c r="Q21" s="297" t="e">
        <f>VLOOKUP(A21, SDs!_xlnm.Print_Area, 8, FALSE)</f>
        <v>#N/A</v>
      </c>
      <c r="R21" s="838"/>
      <c r="S21" s="345"/>
      <c r="W21" s="772"/>
    </row>
    <row r="22" spans="1:23" s="773" customFormat="1" x14ac:dyDescent="0.35">
      <c r="A22" s="829"/>
      <c r="B22" s="625" t="e">
        <f>VLOOKUP(A22, SDs!_xlnm.Print_Area, 2, FALSE)</f>
        <v>#N/A</v>
      </c>
      <c r="C22" s="768"/>
      <c r="D22" s="769"/>
      <c r="E22" s="502"/>
      <c r="F22" s="779"/>
      <c r="G22" s="769"/>
      <c r="H22" s="769"/>
      <c r="I22" s="833"/>
      <c r="J22" s="540"/>
      <c r="K22" s="540"/>
      <c r="L22" s="339" t="e">
        <f>VLOOKUP(A22, SDs!_xlnm.Print_Area, 3, FALSE)</f>
        <v>#N/A</v>
      </c>
      <c r="M22" s="339" t="e">
        <f>VLOOKUP(A22, SDs!_xlnm.Print_Area, 4, FALSE)</f>
        <v>#N/A</v>
      </c>
      <c r="N22" s="339" t="e">
        <f>VLOOKUP(A22, SDs!_xlnm.Print_Area, 5, FALSE)</f>
        <v>#N/A</v>
      </c>
      <c r="O22" s="735" t="e">
        <f>VLOOKUP(A22, SDs!_xlnm.Print_Area, 6, FALSE)</f>
        <v>#N/A</v>
      </c>
      <c r="P22" s="339" t="e">
        <f>VLOOKUP(A22, SDs!_xlnm.Print_Area, 7, FALSE)</f>
        <v>#N/A</v>
      </c>
      <c r="Q22" s="297" t="e">
        <f>VLOOKUP(A22, SDs!_xlnm.Print_Area, 8, FALSE)</f>
        <v>#N/A</v>
      </c>
      <c r="R22" s="838"/>
      <c r="S22" s="345"/>
      <c r="W22" s="772"/>
    </row>
    <row r="23" spans="1:23" s="773" customFormat="1" x14ac:dyDescent="0.35">
      <c r="A23" s="829"/>
      <c r="B23" s="625" t="e">
        <f>VLOOKUP(A23, SDs!_xlnm.Print_Area, 2, FALSE)</f>
        <v>#N/A</v>
      </c>
      <c r="C23" s="768"/>
      <c r="D23" s="769"/>
      <c r="E23" s="502"/>
      <c r="F23" s="779"/>
      <c r="G23" s="769"/>
      <c r="H23" s="769"/>
      <c r="I23" s="833"/>
      <c r="J23" s="540"/>
      <c r="K23" s="540"/>
      <c r="L23" s="339" t="e">
        <f>VLOOKUP(A23, SDs!_xlnm.Print_Area, 3, FALSE)</f>
        <v>#N/A</v>
      </c>
      <c r="M23" s="339" t="e">
        <f>VLOOKUP(A23, SDs!_xlnm.Print_Area, 4, FALSE)</f>
        <v>#N/A</v>
      </c>
      <c r="N23" s="339" t="e">
        <f>VLOOKUP(A23, SDs!_xlnm.Print_Area, 5, FALSE)</f>
        <v>#N/A</v>
      </c>
      <c r="O23" s="735" t="e">
        <f>VLOOKUP(A23, SDs!_xlnm.Print_Area, 6, FALSE)</f>
        <v>#N/A</v>
      </c>
      <c r="P23" s="339" t="e">
        <f>VLOOKUP(A23, SDs!_xlnm.Print_Area, 7, FALSE)</f>
        <v>#N/A</v>
      </c>
      <c r="Q23" s="297" t="e">
        <f>VLOOKUP(A23, SDs!_xlnm.Print_Area, 8, FALSE)</f>
        <v>#N/A</v>
      </c>
      <c r="R23" s="838"/>
      <c r="S23" s="345"/>
      <c r="W23" s="772"/>
    </row>
    <row r="24" spans="1:23" s="773" customFormat="1" x14ac:dyDescent="0.35">
      <c r="A24" s="829"/>
      <c r="B24" s="625" t="e">
        <f>VLOOKUP(A24, SDs!_xlnm.Print_Area, 2, FALSE)</f>
        <v>#N/A</v>
      </c>
      <c r="C24" s="768"/>
      <c r="D24" s="769"/>
      <c r="E24" s="502"/>
      <c r="F24" s="779"/>
      <c r="G24" s="769"/>
      <c r="H24" s="769"/>
      <c r="I24" s="833"/>
      <c r="J24" s="540"/>
      <c r="K24" s="540"/>
      <c r="L24" s="339" t="e">
        <f>VLOOKUP(A24, SDs!_xlnm.Print_Area, 3, FALSE)</f>
        <v>#N/A</v>
      </c>
      <c r="M24" s="339" t="e">
        <f>VLOOKUP(A24, SDs!_xlnm.Print_Area, 4, FALSE)</f>
        <v>#N/A</v>
      </c>
      <c r="N24" s="339" t="e">
        <f>VLOOKUP(A24, SDs!_xlnm.Print_Area, 5, FALSE)</f>
        <v>#N/A</v>
      </c>
      <c r="O24" s="735" t="e">
        <f>VLOOKUP(A24, SDs!_xlnm.Print_Area, 6, FALSE)</f>
        <v>#N/A</v>
      </c>
      <c r="P24" s="339" t="e">
        <f>VLOOKUP(A24, SDs!_xlnm.Print_Area, 7, FALSE)</f>
        <v>#N/A</v>
      </c>
      <c r="Q24" s="297" t="e">
        <f>VLOOKUP(A24, SDs!_xlnm.Print_Area, 8, FALSE)</f>
        <v>#N/A</v>
      </c>
      <c r="R24" s="838"/>
      <c r="S24" s="345"/>
      <c r="W24" s="772"/>
    </row>
    <row r="25" spans="1:23" s="773" customFormat="1" x14ac:dyDescent="0.35">
      <c r="A25" s="829"/>
      <c r="B25" s="625" t="e">
        <f>VLOOKUP(A25, SDs!_xlnm.Print_Area, 2, FALSE)</f>
        <v>#N/A</v>
      </c>
      <c r="C25" s="768"/>
      <c r="D25" s="769"/>
      <c r="E25" s="502"/>
      <c r="F25" s="779"/>
      <c r="G25" s="769"/>
      <c r="H25" s="769"/>
      <c r="I25" s="833"/>
      <c r="J25" s="540"/>
      <c r="K25" s="540"/>
      <c r="L25" s="339" t="e">
        <f>VLOOKUP(A25, SDs!_xlnm.Print_Area, 3, FALSE)</f>
        <v>#N/A</v>
      </c>
      <c r="M25" s="339" t="e">
        <f>VLOOKUP(A25, SDs!_xlnm.Print_Area, 4, FALSE)</f>
        <v>#N/A</v>
      </c>
      <c r="N25" s="339" t="e">
        <f>VLOOKUP(A25, SDs!_xlnm.Print_Area, 5, FALSE)</f>
        <v>#N/A</v>
      </c>
      <c r="O25" s="735" t="e">
        <f>VLOOKUP(A25, SDs!_xlnm.Print_Area, 6, FALSE)</f>
        <v>#N/A</v>
      </c>
      <c r="P25" s="339" t="e">
        <f>VLOOKUP(A25, SDs!_xlnm.Print_Area, 7, FALSE)</f>
        <v>#N/A</v>
      </c>
      <c r="Q25" s="297" t="e">
        <f>VLOOKUP(A25, SDs!_xlnm.Print_Area, 8, FALSE)</f>
        <v>#N/A</v>
      </c>
      <c r="R25" s="838"/>
      <c r="S25" s="345"/>
      <c r="W25" s="772"/>
    </row>
    <row r="26" spans="1:23" s="773" customFormat="1" x14ac:dyDescent="0.35">
      <c r="A26" s="829"/>
      <c r="B26" s="625" t="e">
        <f>VLOOKUP(A26, SDs!_xlnm.Print_Area, 2, FALSE)</f>
        <v>#N/A</v>
      </c>
      <c r="C26" s="768"/>
      <c r="D26" s="769"/>
      <c r="E26" s="502"/>
      <c r="F26" s="831"/>
      <c r="G26" s="769"/>
      <c r="H26" s="769"/>
      <c r="I26" s="833"/>
      <c r="J26" s="540"/>
      <c r="K26" s="540"/>
      <c r="L26" s="339" t="e">
        <f>VLOOKUP(A26, SDs!_xlnm.Print_Area, 3, FALSE)</f>
        <v>#N/A</v>
      </c>
      <c r="M26" s="339" t="e">
        <f>VLOOKUP(A26, SDs!_xlnm.Print_Area, 4, FALSE)</f>
        <v>#N/A</v>
      </c>
      <c r="N26" s="339" t="e">
        <f>VLOOKUP(A26, SDs!_xlnm.Print_Area, 5, FALSE)</f>
        <v>#N/A</v>
      </c>
      <c r="O26" s="735" t="e">
        <f>VLOOKUP(A26, SDs!_xlnm.Print_Area, 6, FALSE)</f>
        <v>#N/A</v>
      </c>
      <c r="P26" s="339" t="e">
        <f>VLOOKUP(A26, SDs!_xlnm.Print_Area, 7, FALSE)</f>
        <v>#N/A</v>
      </c>
      <c r="Q26" s="297" t="e">
        <f>VLOOKUP(A26, SDs!_xlnm.Print_Area, 8, FALSE)</f>
        <v>#N/A</v>
      </c>
      <c r="R26" s="583"/>
      <c r="S26" s="345"/>
      <c r="W26" s="772"/>
    </row>
    <row r="27" spans="1:23" s="773" customFormat="1" x14ac:dyDescent="0.35">
      <c r="A27" s="829"/>
      <c r="B27" s="625" t="e">
        <f>VLOOKUP(A27, SDs!_xlnm.Print_Area, 2, FALSE)</f>
        <v>#N/A</v>
      </c>
      <c r="C27" s="768"/>
      <c r="D27" s="769"/>
      <c r="E27" s="502"/>
      <c r="F27" s="779"/>
      <c r="G27" s="769"/>
      <c r="H27" s="769"/>
      <c r="I27" s="833"/>
      <c r="J27" s="540"/>
      <c r="K27" s="540"/>
      <c r="L27" s="339" t="e">
        <f>VLOOKUP(A27, SDs!_xlnm.Print_Area, 3, FALSE)</f>
        <v>#N/A</v>
      </c>
      <c r="M27" s="339" t="e">
        <f>VLOOKUP(A27, SDs!_xlnm.Print_Area, 4, FALSE)</f>
        <v>#N/A</v>
      </c>
      <c r="N27" s="339" t="e">
        <f>VLOOKUP(A27, SDs!_xlnm.Print_Area, 5, FALSE)</f>
        <v>#N/A</v>
      </c>
      <c r="O27" s="735" t="e">
        <f>VLOOKUP(A27, SDs!_xlnm.Print_Area, 6, FALSE)</f>
        <v>#N/A</v>
      </c>
      <c r="P27" s="339" t="e">
        <f>VLOOKUP(A27, SDs!_xlnm.Print_Area, 7, FALSE)</f>
        <v>#N/A</v>
      </c>
      <c r="Q27" s="297" t="e">
        <f>VLOOKUP(A27, SDs!_xlnm.Print_Area, 8, FALSE)</f>
        <v>#N/A</v>
      </c>
      <c r="R27" s="583"/>
      <c r="S27" s="345"/>
      <c r="W27" s="772"/>
    </row>
    <row r="28" spans="1:23" s="773" customFormat="1" x14ac:dyDescent="0.35">
      <c r="A28" s="767"/>
      <c r="B28" s="625" t="e">
        <f>VLOOKUP(A28, SDs!_xlnm.Print_Area, 2, FALSE)</f>
        <v>#N/A</v>
      </c>
      <c r="C28" s="768"/>
      <c r="D28" s="769"/>
      <c r="E28" s="502"/>
      <c r="F28" s="831"/>
      <c r="G28" s="769"/>
      <c r="H28" s="769"/>
      <c r="I28" s="833"/>
      <c r="J28" s="540"/>
      <c r="K28" s="540"/>
      <c r="L28" s="339" t="e">
        <f>VLOOKUP(A28, SDs!_xlnm.Print_Area, 3, FALSE)</f>
        <v>#N/A</v>
      </c>
      <c r="M28" s="339" t="e">
        <f>VLOOKUP(A28, SDs!_xlnm.Print_Area, 4, FALSE)</f>
        <v>#N/A</v>
      </c>
      <c r="N28" s="339" t="e">
        <f>VLOOKUP(A28, SDs!_xlnm.Print_Area, 5, FALSE)</f>
        <v>#N/A</v>
      </c>
      <c r="O28" s="735" t="e">
        <f>VLOOKUP(A28, SDs!_xlnm.Print_Area, 6, FALSE)</f>
        <v>#N/A</v>
      </c>
      <c r="P28" s="339" t="e">
        <f>VLOOKUP(A28, SDs!_xlnm.Print_Area, 7, FALSE)</f>
        <v>#N/A</v>
      </c>
      <c r="Q28" s="297" t="e">
        <f>VLOOKUP(A28, SDs!_xlnm.Print_Area, 8, FALSE)</f>
        <v>#N/A</v>
      </c>
      <c r="R28" s="583"/>
      <c r="S28" s="345"/>
      <c r="W28" s="772"/>
    </row>
    <row r="29" spans="1:23" s="773" customFormat="1" x14ac:dyDescent="0.35">
      <c r="A29" s="767"/>
      <c r="B29" s="625" t="e">
        <f>VLOOKUP(A29, SDs!_xlnm.Print_Area, 2, FALSE)</f>
        <v>#N/A</v>
      </c>
      <c r="C29" s="768"/>
      <c r="D29" s="769"/>
      <c r="E29" s="502"/>
      <c r="F29" s="769"/>
      <c r="G29" s="769"/>
      <c r="H29" s="769"/>
      <c r="I29" s="833"/>
      <c r="J29" s="540"/>
      <c r="K29" s="540"/>
      <c r="L29" s="339" t="e">
        <f>VLOOKUP(A29, SDs!_xlnm.Print_Area, 3, FALSE)</f>
        <v>#N/A</v>
      </c>
      <c r="M29" s="339" t="e">
        <f>VLOOKUP(A29, SDs!_xlnm.Print_Area, 4, FALSE)</f>
        <v>#N/A</v>
      </c>
      <c r="N29" s="339" t="e">
        <f>VLOOKUP(A29, SDs!_xlnm.Print_Area, 5, FALSE)</f>
        <v>#N/A</v>
      </c>
      <c r="O29" s="735" t="e">
        <f>VLOOKUP(A29, SDs!_xlnm.Print_Area, 6, FALSE)</f>
        <v>#N/A</v>
      </c>
      <c r="P29" s="339" t="e">
        <f>VLOOKUP(A29, SDs!_xlnm.Print_Area, 7, FALSE)</f>
        <v>#N/A</v>
      </c>
      <c r="Q29" s="297" t="e">
        <f>VLOOKUP(A29, SDs!_xlnm.Print_Area, 8, FALSE)</f>
        <v>#N/A</v>
      </c>
      <c r="R29" s="583"/>
      <c r="S29" s="345"/>
      <c r="W29" s="772"/>
    </row>
    <row r="30" spans="1:23" s="773" customFormat="1" x14ac:dyDescent="0.35">
      <c r="A30" s="767"/>
      <c r="B30" s="625" t="e">
        <f>VLOOKUP(A30, SDs!_xlnm.Print_Area, 2, FALSE)</f>
        <v>#N/A</v>
      </c>
      <c r="C30" s="768"/>
      <c r="D30" s="769"/>
      <c r="E30" s="502"/>
      <c r="F30" s="769"/>
      <c r="G30" s="769"/>
      <c r="H30" s="769"/>
      <c r="I30" s="833"/>
      <c r="J30" s="540"/>
      <c r="K30" s="540"/>
      <c r="L30" s="339" t="e">
        <f>VLOOKUP(A30, SDs!_xlnm.Print_Area, 3, FALSE)</f>
        <v>#N/A</v>
      </c>
      <c r="M30" s="339" t="e">
        <f>VLOOKUP(A30, SDs!_xlnm.Print_Area, 4, FALSE)</f>
        <v>#N/A</v>
      </c>
      <c r="N30" s="339" t="e">
        <f>VLOOKUP(A30, SDs!_xlnm.Print_Area, 5, FALSE)</f>
        <v>#N/A</v>
      </c>
      <c r="O30" s="735" t="e">
        <f>VLOOKUP(A30, SDs!_xlnm.Print_Area, 6, FALSE)</f>
        <v>#N/A</v>
      </c>
      <c r="P30" s="339" t="e">
        <f>VLOOKUP(A30, SDs!_xlnm.Print_Area, 7, FALSE)</f>
        <v>#N/A</v>
      </c>
      <c r="Q30" s="297" t="e">
        <f>VLOOKUP(A30, SDs!_xlnm.Print_Area, 8, FALSE)</f>
        <v>#N/A</v>
      </c>
      <c r="R30" s="583"/>
      <c r="S30" s="345"/>
      <c r="W30" s="772"/>
    </row>
    <row r="31" spans="1:23" s="773" customFormat="1" x14ac:dyDescent="0.35">
      <c r="A31" s="767"/>
      <c r="B31" s="625" t="e">
        <f>VLOOKUP(A31, SDs!_xlnm.Print_Area, 2, FALSE)</f>
        <v>#N/A</v>
      </c>
      <c r="C31" s="768"/>
      <c r="D31" s="786"/>
      <c r="E31" s="502"/>
      <c r="F31" s="779"/>
      <c r="G31" s="786"/>
      <c r="H31" s="786"/>
      <c r="I31" s="833"/>
      <c r="J31" s="541"/>
      <c r="K31" s="541"/>
      <c r="L31" s="339" t="e">
        <f>VLOOKUP(A31, SDs!_xlnm.Print_Area, 3, FALSE)</f>
        <v>#N/A</v>
      </c>
      <c r="M31" s="339" t="e">
        <f>VLOOKUP(A31, SDs!_xlnm.Print_Area, 4, FALSE)</f>
        <v>#N/A</v>
      </c>
      <c r="N31" s="339" t="e">
        <f>VLOOKUP(A31, SDs!_xlnm.Print_Area, 5, FALSE)</f>
        <v>#N/A</v>
      </c>
      <c r="O31" s="735" t="e">
        <f>VLOOKUP(A31, SDs!_xlnm.Print_Area, 6, FALSE)</f>
        <v>#N/A</v>
      </c>
      <c r="P31" s="339" t="e">
        <f>VLOOKUP(A31, SDs!_xlnm.Print_Area, 7, FALSE)</f>
        <v>#N/A</v>
      </c>
      <c r="Q31" s="297" t="e">
        <f>VLOOKUP(A31, SDs!_xlnm.Print_Area, 8, FALSE)</f>
        <v>#N/A</v>
      </c>
      <c r="R31" s="583"/>
      <c r="S31" s="345"/>
      <c r="W31" s="772"/>
    </row>
    <row r="32" spans="1:23" s="773" customFormat="1" x14ac:dyDescent="0.35">
      <c r="A32" s="767"/>
      <c r="B32" s="625" t="e">
        <f>VLOOKUP(A32, SDs!_xlnm.Print_Area, 2, FALSE)</f>
        <v>#N/A</v>
      </c>
      <c r="C32" s="768"/>
      <c r="D32" s="786"/>
      <c r="E32" s="502"/>
      <c r="F32" s="786"/>
      <c r="G32" s="786"/>
      <c r="H32" s="786"/>
      <c r="I32" s="833"/>
      <c r="J32" s="541"/>
      <c r="K32" s="541"/>
      <c r="L32" s="339" t="e">
        <f>VLOOKUP(A32, SDs!_xlnm.Print_Area, 3, FALSE)</f>
        <v>#N/A</v>
      </c>
      <c r="M32" s="339" t="e">
        <f>VLOOKUP(A32, SDs!_xlnm.Print_Area, 4, FALSE)</f>
        <v>#N/A</v>
      </c>
      <c r="N32" s="339" t="e">
        <f>VLOOKUP(A32, SDs!_xlnm.Print_Area, 5, FALSE)</f>
        <v>#N/A</v>
      </c>
      <c r="O32" s="735" t="e">
        <f>VLOOKUP(A32, SDs!_xlnm.Print_Area, 6, FALSE)</f>
        <v>#N/A</v>
      </c>
      <c r="P32" s="339" t="e">
        <f>VLOOKUP(A32, SDs!_xlnm.Print_Area, 7, FALSE)</f>
        <v>#N/A</v>
      </c>
      <c r="Q32" s="297" t="e">
        <f>VLOOKUP(A32, SDs!_xlnm.Print_Area, 8, FALSE)</f>
        <v>#N/A</v>
      </c>
      <c r="R32" s="583"/>
      <c r="S32" s="345"/>
      <c r="W32" s="772"/>
    </row>
    <row r="33" spans="1:23" s="773" customFormat="1" x14ac:dyDescent="0.35">
      <c r="A33" s="767"/>
      <c r="B33" s="625" t="e">
        <f>VLOOKUP(A33, SDs!_xlnm.Print_Area, 2, FALSE)</f>
        <v>#N/A</v>
      </c>
      <c r="C33" s="768"/>
      <c r="D33" s="786"/>
      <c r="E33" s="502"/>
      <c r="F33" s="786"/>
      <c r="G33" s="786"/>
      <c r="H33" s="786"/>
      <c r="I33" s="833"/>
      <c r="J33" s="541"/>
      <c r="K33" s="541"/>
      <c r="L33" s="339" t="e">
        <f>VLOOKUP(A33, SDs!_xlnm.Print_Area, 3, FALSE)</f>
        <v>#N/A</v>
      </c>
      <c r="M33" s="339" t="e">
        <f>VLOOKUP(A33, SDs!_xlnm.Print_Area, 4, FALSE)</f>
        <v>#N/A</v>
      </c>
      <c r="N33" s="339" t="e">
        <f>VLOOKUP(A33, SDs!_xlnm.Print_Area, 5, FALSE)</f>
        <v>#N/A</v>
      </c>
      <c r="O33" s="735" t="e">
        <f>VLOOKUP(A33, SDs!_xlnm.Print_Area, 6, FALSE)</f>
        <v>#N/A</v>
      </c>
      <c r="P33" s="339" t="e">
        <f>VLOOKUP(A33, SDs!_xlnm.Print_Area, 7, FALSE)</f>
        <v>#N/A</v>
      </c>
      <c r="Q33" s="297" t="e">
        <f>VLOOKUP(A33, SDs!_xlnm.Print_Area, 8, FALSE)</f>
        <v>#N/A</v>
      </c>
      <c r="R33" s="583"/>
      <c r="S33" s="345"/>
      <c r="W33" s="772"/>
    </row>
    <row r="34" spans="1:23" s="773" customFormat="1" x14ac:dyDescent="0.35">
      <c r="A34" s="767"/>
      <c r="B34" s="625" t="e">
        <f>VLOOKUP(A34, SDs!_xlnm.Print_Area, 2, FALSE)</f>
        <v>#N/A</v>
      </c>
      <c r="C34" s="768"/>
      <c r="D34" s="786"/>
      <c r="E34" s="502"/>
      <c r="F34" s="786"/>
      <c r="G34" s="786"/>
      <c r="H34" s="786"/>
      <c r="I34" s="833"/>
      <c r="J34" s="541"/>
      <c r="K34" s="541"/>
      <c r="L34" s="339" t="e">
        <f>VLOOKUP(A34, SDs!_xlnm.Print_Area, 3, FALSE)</f>
        <v>#N/A</v>
      </c>
      <c r="M34" s="339" t="e">
        <f>VLOOKUP(A34, SDs!_xlnm.Print_Area, 4, FALSE)</f>
        <v>#N/A</v>
      </c>
      <c r="N34" s="339" t="e">
        <f>VLOOKUP(A34, SDs!_xlnm.Print_Area, 5, FALSE)</f>
        <v>#N/A</v>
      </c>
      <c r="O34" s="735" t="e">
        <f>VLOOKUP(A34, SDs!_xlnm.Print_Area, 6, FALSE)</f>
        <v>#N/A</v>
      </c>
      <c r="P34" s="339" t="e">
        <f>VLOOKUP(A34, SDs!_xlnm.Print_Area, 7, FALSE)</f>
        <v>#N/A</v>
      </c>
      <c r="Q34" s="297" t="e">
        <f>VLOOKUP(A34, SDs!_xlnm.Print_Area, 8, FALSE)</f>
        <v>#N/A</v>
      </c>
      <c r="R34" s="583"/>
      <c r="S34" s="345"/>
      <c r="W34" s="772"/>
    </row>
    <row r="35" spans="1:23" s="773" customFormat="1" x14ac:dyDescent="0.35">
      <c r="A35" s="767"/>
      <c r="B35" s="625" t="e">
        <f>VLOOKUP(A35, SDs!_xlnm.Print_Area, 2, FALSE)</f>
        <v>#N/A</v>
      </c>
      <c r="C35" s="768"/>
      <c r="D35" s="786"/>
      <c r="E35" s="502"/>
      <c r="F35" s="786"/>
      <c r="G35" s="786"/>
      <c r="H35" s="786"/>
      <c r="I35" s="833"/>
      <c r="J35" s="541"/>
      <c r="K35" s="541"/>
      <c r="L35" s="339" t="e">
        <f>VLOOKUP(A35, SDs!_xlnm.Print_Area, 3, FALSE)</f>
        <v>#N/A</v>
      </c>
      <c r="M35" s="339" t="e">
        <f>VLOOKUP(A35, SDs!_xlnm.Print_Area, 4, FALSE)</f>
        <v>#N/A</v>
      </c>
      <c r="N35" s="339" t="e">
        <f>VLOOKUP(A35, SDs!_xlnm.Print_Area, 5, FALSE)</f>
        <v>#N/A</v>
      </c>
      <c r="O35" s="735" t="e">
        <f>VLOOKUP(A35, SDs!_xlnm.Print_Area, 6, FALSE)</f>
        <v>#N/A</v>
      </c>
      <c r="P35" s="339" t="e">
        <f>VLOOKUP(A35, SDs!_xlnm.Print_Area, 7, FALSE)</f>
        <v>#N/A</v>
      </c>
      <c r="Q35" s="297" t="e">
        <f>VLOOKUP(A35, SDs!_xlnm.Print_Area, 8, FALSE)</f>
        <v>#N/A</v>
      </c>
      <c r="R35" s="583"/>
      <c r="S35" s="345"/>
      <c r="W35" s="772"/>
    </row>
    <row r="36" spans="1:23" s="773" customFormat="1" x14ac:dyDescent="0.35">
      <c r="A36" s="767"/>
      <c r="B36" s="625" t="e">
        <f>VLOOKUP(A36, SDs!_xlnm.Print_Area, 2, FALSE)</f>
        <v>#N/A</v>
      </c>
      <c r="C36" s="768"/>
      <c r="D36" s="786"/>
      <c r="E36" s="502"/>
      <c r="F36" s="786"/>
      <c r="G36" s="786"/>
      <c r="H36" s="786"/>
      <c r="I36" s="833"/>
      <c r="J36" s="541"/>
      <c r="K36" s="541"/>
      <c r="L36" s="339" t="e">
        <f>VLOOKUP(A36, SDs!_xlnm.Print_Area, 3, FALSE)</f>
        <v>#N/A</v>
      </c>
      <c r="M36" s="339" t="e">
        <f>VLOOKUP(A36, SDs!_xlnm.Print_Area, 4, FALSE)</f>
        <v>#N/A</v>
      </c>
      <c r="N36" s="339" t="e">
        <f>VLOOKUP(A36, SDs!_xlnm.Print_Area, 5, FALSE)</f>
        <v>#N/A</v>
      </c>
      <c r="O36" s="735" t="e">
        <f>VLOOKUP(A36, SDs!_xlnm.Print_Area, 6, FALSE)</f>
        <v>#N/A</v>
      </c>
      <c r="P36" s="339" t="e">
        <f>VLOOKUP(A36, SDs!_xlnm.Print_Area, 7, FALSE)</f>
        <v>#N/A</v>
      </c>
      <c r="Q36" s="297" t="e">
        <f>VLOOKUP(A36, SDs!_xlnm.Print_Area, 8, FALSE)</f>
        <v>#N/A</v>
      </c>
      <c r="R36" s="583"/>
      <c r="S36" s="345"/>
      <c r="W36" s="772"/>
    </row>
    <row r="37" spans="1:23" s="773" customFormat="1" x14ac:dyDescent="0.35">
      <c r="A37" s="767"/>
      <c r="B37" s="625" t="e">
        <f>VLOOKUP(A37, SDs!_xlnm.Print_Area, 2, FALSE)</f>
        <v>#N/A</v>
      </c>
      <c r="C37" s="768"/>
      <c r="D37" s="786"/>
      <c r="E37" s="502"/>
      <c r="F37" s="786"/>
      <c r="G37" s="786"/>
      <c r="H37" s="786"/>
      <c r="I37" s="833"/>
      <c r="J37" s="541"/>
      <c r="K37" s="541"/>
      <c r="L37" s="339" t="e">
        <f>VLOOKUP(A37, SDs!_xlnm.Print_Area, 3, FALSE)</f>
        <v>#N/A</v>
      </c>
      <c r="M37" s="339" t="e">
        <f>VLOOKUP(A37, SDs!_xlnm.Print_Area, 4, FALSE)</f>
        <v>#N/A</v>
      </c>
      <c r="N37" s="339" t="e">
        <f>VLOOKUP(A37, SDs!_xlnm.Print_Area, 5, FALSE)</f>
        <v>#N/A</v>
      </c>
      <c r="O37" s="735" t="e">
        <f>VLOOKUP(A37, SDs!_xlnm.Print_Area, 6, FALSE)</f>
        <v>#N/A</v>
      </c>
      <c r="P37" s="339" t="e">
        <f>VLOOKUP(A37, SDs!_xlnm.Print_Area, 7, FALSE)</f>
        <v>#N/A</v>
      </c>
      <c r="Q37" s="297" t="e">
        <f>VLOOKUP(A37, SDs!_xlnm.Print_Area, 8, FALSE)</f>
        <v>#N/A</v>
      </c>
      <c r="R37" s="583"/>
      <c r="S37" s="345"/>
      <c r="W37" s="772"/>
    </row>
    <row r="38" spans="1:23" s="773" customFormat="1" x14ac:dyDescent="0.35">
      <c r="A38" s="767"/>
      <c r="B38" s="625" t="e">
        <f>VLOOKUP(A38, SDs!_xlnm.Print_Area, 2, FALSE)</f>
        <v>#N/A</v>
      </c>
      <c r="C38" s="768"/>
      <c r="D38" s="786"/>
      <c r="E38" s="502"/>
      <c r="F38" s="786"/>
      <c r="G38" s="786"/>
      <c r="H38" s="786"/>
      <c r="I38" s="833"/>
      <c r="J38" s="541"/>
      <c r="K38" s="541"/>
      <c r="L38" s="339" t="e">
        <f>VLOOKUP(A38, SDs!_xlnm.Print_Area, 3, FALSE)</f>
        <v>#N/A</v>
      </c>
      <c r="M38" s="339" t="e">
        <f>VLOOKUP(A38, SDs!_xlnm.Print_Area, 4, FALSE)</f>
        <v>#N/A</v>
      </c>
      <c r="N38" s="339" t="e">
        <f>VLOOKUP(A38, SDs!_xlnm.Print_Area, 5, FALSE)</f>
        <v>#N/A</v>
      </c>
      <c r="O38" s="735" t="e">
        <f>VLOOKUP(A38, SDs!_xlnm.Print_Area, 6, FALSE)</f>
        <v>#N/A</v>
      </c>
      <c r="P38" s="339" t="e">
        <f>VLOOKUP(A38, SDs!_xlnm.Print_Area, 7, FALSE)</f>
        <v>#N/A</v>
      </c>
      <c r="Q38" s="297" t="e">
        <f>VLOOKUP(A38, SDs!_xlnm.Print_Area, 8, FALSE)</f>
        <v>#N/A</v>
      </c>
      <c r="R38" s="583"/>
      <c r="S38" s="345"/>
      <c r="W38" s="772"/>
    </row>
    <row r="39" spans="1:23" s="773" customFormat="1" x14ac:dyDescent="0.35">
      <c r="A39" s="767"/>
      <c r="B39" s="625" t="e">
        <f>VLOOKUP(A39, SDs!_xlnm.Print_Area, 2, FALSE)</f>
        <v>#N/A</v>
      </c>
      <c r="C39" s="768"/>
      <c r="D39" s="786"/>
      <c r="E39" s="502"/>
      <c r="F39" s="786"/>
      <c r="G39" s="786"/>
      <c r="H39" s="786"/>
      <c r="I39" s="833"/>
      <c r="J39" s="541"/>
      <c r="K39" s="541"/>
      <c r="L39" s="339" t="e">
        <f>VLOOKUP(A39, SDs!_xlnm.Print_Area, 3, FALSE)</f>
        <v>#N/A</v>
      </c>
      <c r="M39" s="339" t="e">
        <f>VLOOKUP(A39, SDs!_xlnm.Print_Area, 4, FALSE)</f>
        <v>#N/A</v>
      </c>
      <c r="N39" s="339" t="e">
        <f>VLOOKUP(A39, SDs!_xlnm.Print_Area, 5, FALSE)</f>
        <v>#N/A</v>
      </c>
      <c r="O39" s="735" t="e">
        <f>VLOOKUP(A39, SDs!_xlnm.Print_Area, 6, FALSE)</f>
        <v>#N/A</v>
      </c>
      <c r="P39" s="339" t="e">
        <f>VLOOKUP(A39, SDs!_xlnm.Print_Area, 7, FALSE)</f>
        <v>#N/A</v>
      </c>
      <c r="Q39" s="297" t="e">
        <f>VLOOKUP(A39, SDs!_xlnm.Print_Area, 8, FALSE)</f>
        <v>#N/A</v>
      </c>
      <c r="R39" s="787"/>
      <c r="S39" s="345"/>
      <c r="W39" s="772"/>
    </row>
    <row r="40" spans="1:23" s="773" customFormat="1" x14ac:dyDescent="0.35">
      <c r="A40" s="767"/>
      <c r="B40" s="625" t="e">
        <f>VLOOKUP(A40, SDs!_xlnm.Print_Area, 2, FALSE)</f>
        <v>#N/A</v>
      </c>
      <c r="C40" s="768"/>
      <c r="D40" s="786"/>
      <c r="E40" s="502"/>
      <c r="F40" s="786"/>
      <c r="G40" s="786"/>
      <c r="H40" s="786"/>
      <c r="I40" s="833"/>
      <c r="J40" s="541"/>
      <c r="K40" s="541"/>
      <c r="L40" s="339" t="e">
        <f>VLOOKUP(A40, SDs!_xlnm.Print_Area, 3, FALSE)</f>
        <v>#N/A</v>
      </c>
      <c r="M40" s="339" t="e">
        <f>VLOOKUP(A40, SDs!_xlnm.Print_Area, 4, FALSE)</f>
        <v>#N/A</v>
      </c>
      <c r="N40" s="339" t="e">
        <f>VLOOKUP(A40, SDs!_xlnm.Print_Area, 5, FALSE)</f>
        <v>#N/A</v>
      </c>
      <c r="O40" s="735" t="e">
        <f>VLOOKUP(A40, SDs!_xlnm.Print_Area, 6, FALSE)</f>
        <v>#N/A</v>
      </c>
      <c r="P40" s="339" t="e">
        <f>VLOOKUP(A40, SDs!_xlnm.Print_Area, 7, FALSE)</f>
        <v>#N/A</v>
      </c>
      <c r="Q40" s="297" t="e">
        <f>VLOOKUP(A40, SDs!_xlnm.Print_Area, 8, FALSE)</f>
        <v>#N/A</v>
      </c>
      <c r="R40" s="583"/>
      <c r="S40" s="345"/>
      <c r="W40" s="772"/>
    </row>
    <row r="41" spans="1:23" s="773" customFormat="1" x14ac:dyDescent="0.35">
      <c r="A41" s="767"/>
      <c r="B41" s="625" t="e">
        <f>VLOOKUP(A41, SDs!_xlnm.Print_Area, 2, FALSE)</f>
        <v>#N/A</v>
      </c>
      <c r="C41" s="768"/>
      <c r="D41" s="786"/>
      <c r="E41" s="502"/>
      <c r="F41" s="786"/>
      <c r="G41" s="786"/>
      <c r="H41" s="786"/>
      <c r="I41" s="833"/>
      <c r="J41" s="541"/>
      <c r="K41" s="541"/>
      <c r="L41" s="339" t="e">
        <f>VLOOKUP(A41, SDs!_xlnm.Print_Area, 3, FALSE)</f>
        <v>#N/A</v>
      </c>
      <c r="M41" s="339" t="e">
        <f>VLOOKUP(A41, SDs!_xlnm.Print_Area, 4, FALSE)</f>
        <v>#N/A</v>
      </c>
      <c r="N41" s="339" t="e">
        <f>VLOOKUP(A41, SDs!_xlnm.Print_Area, 5, FALSE)</f>
        <v>#N/A</v>
      </c>
      <c r="O41" s="735" t="e">
        <f>VLOOKUP(A41, SDs!_xlnm.Print_Area, 6, FALSE)</f>
        <v>#N/A</v>
      </c>
      <c r="P41" s="339" t="e">
        <f>VLOOKUP(A41, SDs!_xlnm.Print_Area, 7, FALSE)</f>
        <v>#N/A</v>
      </c>
      <c r="Q41" s="297" t="e">
        <f>VLOOKUP(A41, SDs!_xlnm.Print_Area, 8, FALSE)</f>
        <v>#N/A</v>
      </c>
      <c r="R41" s="583"/>
      <c r="S41" s="345"/>
      <c r="W41" s="772"/>
    </row>
    <row r="42" spans="1:23" s="773" customFormat="1" x14ac:dyDescent="0.35">
      <c r="A42" s="767"/>
      <c r="B42" s="625" t="e">
        <f>VLOOKUP(A42, SDs!_xlnm.Print_Area, 2, FALSE)</f>
        <v>#N/A</v>
      </c>
      <c r="C42" s="768"/>
      <c r="D42" s="786"/>
      <c r="E42" s="502"/>
      <c r="F42" s="786"/>
      <c r="G42" s="786"/>
      <c r="H42" s="786"/>
      <c r="I42" s="833"/>
      <c r="J42" s="541"/>
      <c r="K42" s="541"/>
      <c r="L42" s="339" t="e">
        <f>VLOOKUP(A42, SDs!_xlnm.Print_Area, 3, FALSE)</f>
        <v>#N/A</v>
      </c>
      <c r="M42" s="339" t="e">
        <f>VLOOKUP(A42, SDs!_xlnm.Print_Area, 4, FALSE)</f>
        <v>#N/A</v>
      </c>
      <c r="N42" s="339" t="e">
        <f>VLOOKUP(A42, SDs!_xlnm.Print_Area, 5, FALSE)</f>
        <v>#N/A</v>
      </c>
      <c r="O42" s="735" t="e">
        <f>VLOOKUP(A42, SDs!_xlnm.Print_Area, 6, FALSE)</f>
        <v>#N/A</v>
      </c>
      <c r="P42" s="339" t="e">
        <f>VLOOKUP(A42, SDs!_xlnm.Print_Area, 7, FALSE)</f>
        <v>#N/A</v>
      </c>
      <c r="Q42" s="297" t="e">
        <f>VLOOKUP(A42, SDs!_xlnm.Print_Area, 8, FALSE)</f>
        <v>#N/A</v>
      </c>
      <c r="R42" s="583"/>
      <c r="S42" s="345"/>
      <c r="W42" s="772"/>
    </row>
    <row r="43" spans="1:23" s="773" customFormat="1" x14ac:dyDescent="0.35">
      <c r="A43" s="767"/>
      <c r="B43" s="625" t="e">
        <f>VLOOKUP(A43, SDs!_xlnm.Print_Area, 2, FALSE)</f>
        <v>#N/A</v>
      </c>
      <c r="C43" s="768"/>
      <c r="D43" s="786"/>
      <c r="E43" s="502"/>
      <c r="F43" s="786"/>
      <c r="G43" s="786"/>
      <c r="H43" s="786"/>
      <c r="I43" s="833"/>
      <c r="J43" s="541"/>
      <c r="K43" s="541"/>
      <c r="L43" s="339" t="e">
        <f>VLOOKUP(A43, SDs!_xlnm.Print_Area, 3, FALSE)</f>
        <v>#N/A</v>
      </c>
      <c r="M43" s="339" t="e">
        <f>VLOOKUP(A43, SDs!_xlnm.Print_Area, 4, FALSE)</f>
        <v>#N/A</v>
      </c>
      <c r="N43" s="339" t="e">
        <f>VLOOKUP(A43, SDs!_xlnm.Print_Area, 5, FALSE)</f>
        <v>#N/A</v>
      </c>
      <c r="O43" s="735" t="e">
        <f>VLOOKUP(A43, SDs!_xlnm.Print_Area, 6, FALSE)</f>
        <v>#N/A</v>
      </c>
      <c r="P43" s="339" t="e">
        <f>VLOOKUP(A43, SDs!_xlnm.Print_Area, 7, FALSE)</f>
        <v>#N/A</v>
      </c>
      <c r="Q43" s="297" t="e">
        <f>VLOOKUP(A43, SDs!_xlnm.Print_Area, 8, FALSE)</f>
        <v>#N/A</v>
      </c>
      <c r="R43" s="583"/>
      <c r="S43" s="345"/>
      <c r="W43" s="772"/>
    </row>
    <row r="44" spans="1:23" s="773" customFormat="1" x14ac:dyDescent="0.35">
      <c r="A44" s="767"/>
      <c r="B44" s="625" t="e">
        <f>VLOOKUP(A44, SDs!_xlnm.Print_Area, 2, FALSE)</f>
        <v>#N/A</v>
      </c>
      <c r="C44" s="768"/>
      <c r="D44" s="786"/>
      <c r="E44" s="502"/>
      <c r="F44" s="786"/>
      <c r="G44" s="786"/>
      <c r="H44" s="786"/>
      <c r="I44" s="833"/>
      <c r="J44" s="541"/>
      <c r="K44" s="541"/>
      <c r="L44" s="339" t="e">
        <f>VLOOKUP(A44, SDs!_xlnm.Print_Area, 3, FALSE)</f>
        <v>#N/A</v>
      </c>
      <c r="M44" s="339" t="e">
        <f>VLOOKUP(A44, SDs!_xlnm.Print_Area, 4, FALSE)</f>
        <v>#N/A</v>
      </c>
      <c r="N44" s="339" t="e">
        <f>VLOOKUP(A44, SDs!_xlnm.Print_Area, 5, FALSE)</f>
        <v>#N/A</v>
      </c>
      <c r="O44" s="735" t="e">
        <f>VLOOKUP(A44, SDs!_xlnm.Print_Area, 6, FALSE)</f>
        <v>#N/A</v>
      </c>
      <c r="P44" s="339" t="e">
        <f>VLOOKUP(A44, SDs!_xlnm.Print_Area, 7, FALSE)</f>
        <v>#N/A</v>
      </c>
      <c r="Q44" s="297" t="e">
        <f>VLOOKUP(A44, SDs!_xlnm.Print_Area, 8, FALSE)</f>
        <v>#N/A</v>
      </c>
      <c r="R44" s="583"/>
      <c r="S44" s="345"/>
      <c r="W44" s="772"/>
    </row>
    <row r="45" spans="1:23" s="773" customFormat="1" x14ac:dyDescent="0.35">
      <c r="A45" s="767"/>
      <c r="B45" s="625" t="e">
        <f>VLOOKUP(A45, SDs!_xlnm.Print_Area, 2, FALSE)</f>
        <v>#N/A</v>
      </c>
      <c r="C45" s="768"/>
      <c r="D45" s="786"/>
      <c r="E45" s="502"/>
      <c r="F45" s="786"/>
      <c r="G45" s="786"/>
      <c r="H45" s="786"/>
      <c r="I45" s="833"/>
      <c r="J45" s="541"/>
      <c r="K45" s="541"/>
      <c r="L45" s="339" t="e">
        <f>VLOOKUP(A45, SDs!_xlnm.Print_Area, 3, FALSE)</f>
        <v>#N/A</v>
      </c>
      <c r="M45" s="339" t="e">
        <f>VLOOKUP(A45, SDs!_xlnm.Print_Area, 4, FALSE)</f>
        <v>#N/A</v>
      </c>
      <c r="N45" s="339" t="e">
        <f>VLOOKUP(A45, SDs!_xlnm.Print_Area, 5, FALSE)</f>
        <v>#N/A</v>
      </c>
      <c r="O45" s="735" t="e">
        <f>VLOOKUP(A45, SDs!_xlnm.Print_Area, 6, FALSE)</f>
        <v>#N/A</v>
      </c>
      <c r="P45" s="339" t="e">
        <f>VLOOKUP(A45, SDs!_xlnm.Print_Area, 7, FALSE)</f>
        <v>#N/A</v>
      </c>
      <c r="Q45" s="297" t="e">
        <f>VLOOKUP(A45, SDs!_xlnm.Print_Area, 8, FALSE)</f>
        <v>#N/A</v>
      </c>
      <c r="R45" s="583"/>
      <c r="S45" s="345"/>
      <c r="W45" s="772"/>
    </row>
    <row r="46" spans="1:23" s="773" customFormat="1" x14ac:dyDescent="0.35">
      <c r="A46" s="767"/>
      <c r="B46" s="625" t="e">
        <f>VLOOKUP(A46, SDs!_xlnm.Print_Area, 2, FALSE)</f>
        <v>#N/A</v>
      </c>
      <c r="C46" s="768"/>
      <c r="D46" s="786"/>
      <c r="E46" s="502"/>
      <c r="F46" s="786"/>
      <c r="G46" s="786"/>
      <c r="H46" s="786"/>
      <c r="I46" s="833"/>
      <c r="J46" s="541"/>
      <c r="K46" s="541"/>
      <c r="L46" s="339" t="e">
        <f>VLOOKUP(A46, SDs!_xlnm.Print_Area, 3, FALSE)</f>
        <v>#N/A</v>
      </c>
      <c r="M46" s="339" t="e">
        <f>VLOOKUP(A46, SDs!_xlnm.Print_Area, 4, FALSE)</f>
        <v>#N/A</v>
      </c>
      <c r="N46" s="339" t="e">
        <f>VLOOKUP(A46, SDs!_xlnm.Print_Area, 5, FALSE)</f>
        <v>#N/A</v>
      </c>
      <c r="O46" s="735" t="e">
        <f>VLOOKUP(A46, SDs!_xlnm.Print_Area, 6, FALSE)</f>
        <v>#N/A</v>
      </c>
      <c r="P46" s="339" t="e">
        <f>VLOOKUP(A46, SDs!_xlnm.Print_Area, 7, FALSE)</f>
        <v>#N/A</v>
      </c>
      <c r="Q46" s="297" t="e">
        <f>VLOOKUP(A46, SDs!_xlnm.Print_Area, 8, FALSE)</f>
        <v>#N/A</v>
      </c>
      <c r="R46" s="583"/>
      <c r="S46" s="345"/>
      <c r="W46" s="772"/>
    </row>
    <row r="47" spans="1:23" s="773" customFormat="1" x14ac:dyDescent="0.35">
      <c r="A47" s="767"/>
      <c r="B47" s="625" t="e">
        <f>VLOOKUP(A47, SDs!_xlnm.Print_Area, 2, FALSE)</f>
        <v>#N/A</v>
      </c>
      <c r="C47" s="768"/>
      <c r="D47" s="786"/>
      <c r="E47" s="502"/>
      <c r="F47" s="786"/>
      <c r="G47" s="786"/>
      <c r="H47" s="786"/>
      <c r="I47" s="833"/>
      <c r="J47" s="541"/>
      <c r="K47" s="541"/>
      <c r="L47" s="339" t="e">
        <f>VLOOKUP(A47, SDs!_xlnm.Print_Area, 3, FALSE)</f>
        <v>#N/A</v>
      </c>
      <c r="M47" s="339" t="e">
        <f>VLOOKUP(A47, SDs!_xlnm.Print_Area, 4, FALSE)</f>
        <v>#N/A</v>
      </c>
      <c r="N47" s="339" t="e">
        <f>VLOOKUP(A47, SDs!_xlnm.Print_Area, 5, FALSE)</f>
        <v>#N/A</v>
      </c>
      <c r="O47" s="735" t="e">
        <f>VLOOKUP(A47, SDs!_xlnm.Print_Area, 6, FALSE)</f>
        <v>#N/A</v>
      </c>
      <c r="P47" s="339" t="e">
        <f>VLOOKUP(A47, SDs!_xlnm.Print_Area, 7, FALSE)</f>
        <v>#N/A</v>
      </c>
      <c r="Q47" s="297" t="e">
        <f>VLOOKUP(A47, SDs!_xlnm.Print_Area, 8, FALSE)</f>
        <v>#N/A</v>
      </c>
      <c r="R47" s="583"/>
      <c r="S47" s="345"/>
      <c r="W47" s="772"/>
    </row>
    <row r="48" spans="1:23" s="773" customFormat="1" x14ac:dyDescent="0.35">
      <c r="A48" s="767"/>
      <c r="B48" s="625" t="e">
        <f>VLOOKUP(A48, SDs!_xlnm.Print_Area, 2, FALSE)</f>
        <v>#N/A</v>
      </c>
      <c r="C48" s="768"/>
      <c r="D48" s="786"/>
      <c r="E48" s="502"/>
      <c r="F48" s="786"/>
      <c r="G48" s="786"/>
      <c r="H48" s="786"/>
      <c r="I48" s="833"/>
      <c r="J48" s="541"/>
      <c r="K48" s="541"/>
      <c r="L48" s="339" t="e">
        <f>VLOOKUP(A48, SDs!_xlnm.Print_Area, 3, FALSE)</f>
        <v>#N/A</v>
      </c>
      <c r="M48" s="339" t="e">
        <f>VLOOKUP(A48, SDs!_xlnm.Print_Area, 4, FALSE)</f>
        <v>#N/A</v>
      </c>
      <c r="N48" s="339" t="e">
        <f>VLOOKUP(A48, SDs!_xlnm.Print_Area, 5, FALSE)</f>
        <v>#N/A</v>
      </c>
      <c r="O48" s="735" t="e">
        <f>VLOOKUP(A48, SDs!_xlnm.Print_Area, 6, FALSE)</f>
        <v>#N/A</v>
      </c>
      <c r="P48" s="339" t="e">
        <f>VLOOKUP(A48, SDs!_xlnm.Print_Area, 7, FALSE)</f>
        <v>#N/A</v>
      </c>
      <c r="Q48" s="297" t="e">
        <f>VLOOKUP(A48, SDs!_xlnm.Print_Area, 8, FALSE)</f>
        <v>#N/A</v>
      </c>
      <c r="R48" s="583"/>
      <c r="S48" s="345"/>
      <c r="W48" s="772"/>
    </row>
    <row r="49" spans="1:24" s="773" customFormat="1" x14ac:dyDescent="0.35">
      <c r="A49" s="767"/>
      <c r="B49" s="625" t="e">
        <f>VLOOKUP(A49, SDs!_xlnm.Print_Area, 2, FALSE)</f>
        <v>#N/A</v>
      </c>
      <c r="C49" s="768"/>
      <c r="D49" s="786"/>
      <c r="E49" s="502"/>
      <c r="F49" s="786"/>
      <c r="G49" s="786"/>
      <c r="H49" s="786"/>
      <c r="I49" s="833"/>
      <c r="J49" s="541"/>
      <c r="K49" s="541"/>
      <c r="L49" s="339" t="e">
        <f>VLOOKUP(A49, SDs!_xlnm.Print_Area, 3, FALSE)</f>
        <v>#N/A</v>
      </c>
      <c r="M49" s="339" t="e">
        <f>VLOOKUP(A49, SDs!_xlnm.Print_Area, 4, FALSE)</f>
        <v>#N/A</v>
      </c>
      <c r="N49" s="339" t="e">
        <f>VLOOKUP(A49, SDs!_xlnm.Print_Area, 5, FALSE)</f>
        <v>#N/A</v>
      </c>
      <c r="O49" s="735" t="e">
        <f>VLOOKUP(A49, SDs!_xlnm.Print_Area, 6, FALSE)</f>
        <v>#N/A</v>
      </c>
      <c r="P49" s="339" t="e">
        <f>VLOOKUP(A49, SDs!_xlnm.Print_Area, 7, FALSE)</f>
        <v>#N/A</v>
      </c>
      <c r="Q49" s="297" t="e">
        <f>VLOOKUP(A49, SDs!_xlnm.Print_Area, 8, FALSE)</f>
        <v>#N/A</v>
      </c>
      <c r="R49" s="583"/>
      <c r="S49" s="345"/>
      <c r="W49" s="772"/>
    </row>
    <row r="50" spans="1:24" s="773" customFormat="1" x14ac:dyDescent="0.35">
      <c r="A50" s="767"/>
      <c r="B50" s="625" t="e">
        <f>VLOOKUP(A50, SDs!_xlnm.Print_Area, 2, FALSE)</f>
        <v>#N/A</v>
      </c>
      <c r="C50" s="768"/>
      <c r="D50" s="786"/>
      <c r="E50" s="502"/>
      <c r="F50" s="786"/>
      <c r="G50" s="786"/>
      <c r="H50" s="786"/>
      <c r="I50" s="833"/>
      <c r="J50" s="541"/>
      <c r="K50" s="541"/>
      <c r="L50" s="339" t="e">
        <f>VLOOKUP(A50, SDs!_xlnm.Print_Area, 3, FALSE)</f>
        <v>#N/A</v>
      </c>
      <c r="M50" s="339" t="e">
        <f>VLOOKUP(A50, SDs!_xlnm.Print_Area, 4, FALSE)</f>
        <v>#N/A</v>
      </c>
      <c r="N50" s="339" t="e">
        <f>VLOOKUP(A50, SDs!_xlnm.Print_Area, 5, FALSE)</f>
        <v>#N/A</v>
      </c>
      <c r="O50" s="735" t="e">
        <f>VLOOKUP(A50, SDs!_xlnm.Print_Area, 6, FALSE)</f>
        <v>#N/A</v>
      </c>
      <c r="P50" s="339" t="e">
        <f>VLOOKUP(A50, SDs!_xlnm.Print_Area, 7, FALSE)</f>
        <v>#N/A</v>
      </c>
      <c r="Q50" s="297" t="e">
        <f>VLOOKUP(A50, SDs!_xlnm.Print_Area, 8, FALSE)</f>
        <v>#N/A</v>
      </c>
      <c r="R50" s="583"/>
      <c r="S50" s="345"/>
      <c r="W50" s="772"/>
    </row>
    <row r="51" spans="1:24" s="773" customFormat="1" x14ac:dyDescent="0.35">
      <c r="A51" s="767"/>
      <c r="B51" s="625" t="e">
        <f>VLOOKUP(A51, SDs!_xlnm.Print_Area, 2, FALSE)</f>
        <v>#N/A</v>
      </c>
      <c r="C51" s="768"/>
      <c r="D51" s="779"/>
      <c r="E51" s="503"/>
      <c r="F51" s="779"/>
      <c r="G51" s="779"/>
      <c r="H51" s="779"/>
      <c r="I51" s="834"/>
      <c r="J51" s="501"/>
      <c r="K51" s="501"/>
      <c r="L51" s="339" t="e">
        <f>VLOOKUP(A51, SDs!_xlnm.Print_Area, 3, FALSE)</f>
        <v>#N/A</v>
      </c>
      <c r="M51" s="339" t="e">
        <f>VLOOKUP(A51, SDs!_xlnm.Print_Area, 4, FALSE)</f>
        <v>#N/A</v>
      </c>
      <c r="N51" s="339" t="e">
        <f>VLOOKUP(A51, SDs!_xlnm.Print_Area, 5, FALSE)</f>
        <v>#N/A</v>
      </c>
      <c r="O51" s="735" t="e">
        <f>VLOOKUP(A51, SDs!_xlnm.Print_Area, 6, FALSE)</f>
        <v>#N/A</v>
      </c>
      <c r="P51" s="339" t="e">
        <f>VLOOKUP(A51, SDs!_xlnm.Print_Area, 7, FALSE)</f>
        <v>#N/A</v>
      </c>
      <c r="Q51" s="297" t="e">
        <f>VLOOKUP(A51, SDs!_xlnm.Print_Area, 8, FALSE)</f>
        <v>#N/A</v>
      </c>
      <c r="R51" s="583"/>
      <c r="S51" s="345"/>
      <c r="W51" s="772"/>
    </row>
    <row r="52" spans="1:24" s="773" customFormat="1" x14ac:dyDescent="0.35">
      <c r="A52" s="767"/>
      <c r="B52" s="625" t="e">
        <f>VLOOKUP(A52, SDs!_xlnm.Print_Area, 2, FALSE)</f>
        <v>#N/A</v>
      </c>
      <c r="C52" s="768"/>
      <c r="D52" s="786"/>
      <c r="E52" s="502"/>
      <c r="F52" s="786"/>
      <c r="G52" s="786"/>
      <c r="H52" s="786"/>
      <c r="I52" s="833"/>
      <c r="J52" s="541"/>
      <c r="K52" s="541"/>
      <c r="L52" s="339" t="e">
        <f>VLOOKUP(A52, SDs!_xlnm.Print_Area, 3, FALSE)</f>
        <v>#N/A</v>
      </c>
      <c r="M52" s="339" t="e">
        <f>VLOOKUP(A52, SDs!_xlnm.Print_Area, 4, FALSE)</f>
        <v>#N/A</v>
      </c>
      <c r="N52" s="339" t="e">
        <f>VLOOKUP(A52, SDs!_xlnm.Print_Area, 5, FALSE)</f>
        <v>#N/A</v>
      </c>
      <c r="O52" s="735" t="e">
        <f>VLOOKUP(A52, SDs!_xlnm.Print_Area, 6, FALSE)</f>
        <v>#N/A</v>
      </c>
      <c r="P52" s="339" t="e">
        <f>VLOOKUP(A52, SDs!_xlnm.Print_Area, 7, FALSE)</f>
        <v>#N/A</v>
      </c>
      <c r="Q52" s="297" t="e">
        <f>VLOOKUP(A52, SDs!_xlnm.Print_Area, 8, FALSE)</f>
        <v>#N/A</v>
      </c>
      <c r="R52" s="584"/>
      <c r="S52" s="345"/>
      <c r="U52" s="788" t="s">
        <v>145</v>
      </c>
      <c r="W52" s="772"/>
    </row>
    <row r="53" spans="1:24" s="773" customFormat="1" x14ac:dyDescent="0.35">
      <c r="A53" s="767"/>
      <c r="B53" s="625" t="e">
        <f>VLOOKUP(A53, SDs!_xlnm.Print_Area, 2, FALSE)</f>
        <v>#N/A</v>
      </c>
      <c r="C53" s="768"/>
      <c r="D53" s="786"/>
      <c r="E53" s="502"/>
      <c r="F53" s="786"/>
      <c r="G53" s="786"/>
      <c r="H53" s="786"/>
      <c r="I53" s="833"/>
      <c r="J53" s="541"/>
      <c r="K53" s="541"/>
      <c r="L53" s="339" t="e">
        <f>VLOOKUP(A53, SDs!_xlnm.Print_Area, 3, FALSE)</f>
        <v>#N/A</v>
      </c>
      <c r="M53" s="339" t="e">
        <f>VLOOKUP(A53, SDs!_xlnm.Print_Area, 4, FALSE)</f>
        <v>#N/A</v>
      </c>
      <c r="N53" s="339" t="e">
        <f>VLOOKUP(A53, SDs!_xlnm.Print_Area, 5, FALSE)</f>
        <v>#N/A</v>
      </c>
      <c r="O53" s="735" t="e">
        <f>VLOOKUP(A53, SDs!_xlnm.Print_Area, 6, FALSE)</f>
        <v>#N/A</v>
      </c>
      <c r="P53" s="339" t="e">
        <f>VLOOKUP(A53, SDs!_xlnm.Print_Area, 7, FALSE)</f>
        <v>#N/A</v>
      </c>
      <c r="Q53" s="297" t="e">
        <f>VLOOKUP(A53, SDs!_xlnm.Print_Area, 8, FALSE)</f>
        <v>#N/A</v>
      </c>
      <c r="R53" s="583"/>
      <c r="S53" s="345"/>
      <c r="W53" s="772"/>
    </row>
    <row r="54" spans="1:24" s="773" customFormat="1" x14ac:dyDescent="0.35">
      <c r="A54" s="767"/>
      <c r="B54" s="625" t="e">
        <f>VLOOKUP(A54, SDs!_xlnm.Print_Area, 2, FALSE)</f>
        <v>#N/A</v>
      </c>
      <c r="C54" s="768"/>
      <c r="D54" s="786"/>
      <c r="E54" s="502"/>
      <c r="F54" s="786"/>
      <c r="G54" s="786"/>
      <c r="H54" s="786"/>
      <c r="I54" s="833"/>
      <c r="J54" s="541"/>
      <c r="K54" s="541"/>
      <c r="L54" s="339" t="e">
        <f>VLOOKUP(A54, SDs!_xlnm.Print_Area, 3, FALSE)</f>
        <v>#N/A</v>
      </c>
      <c r="M54" s="339" t="e">
        <f>VLOOKUP(A54, SDs!_xlnm.Print_Area, 4, FALSE)</f>
        <v>#N/A</v>
      </c>
      <c r="N54" s="339" t="e">
        <f>VLOOKUP(A54, SDs!_xlnm.Print_Area, 5, FALSE)</f>
        <v>#N/A</v>
      </c>
      <c r="O54" s="735" t="e">
        <f>VLOOKUP(A54, SDs!_xlnm.Print_Area, 6, FALSE)</f>
        <v>#N/A</v>
      </c>
      <c r="P54" s="339" t="e">
        <f>VLOOKUP(A54, SDs!_xlnm.Print_Area, 7, FALSE)</f>
        <v>#N/A</v>
      </c>
      <c r="Q54" s="297" t="e">
        <f>VLOOKUP(A54, SDs!_xlnm.Print_Area, 8, FALSE)</f>
        <v>#N/A</v>
      </c>
      <c r="R54" s="583"/>
      <c r="S54" s="345"/>
      <c r="W54" s="772"/>
    </row>
    <row r="55" spans="1:24" s="773" customFormat="1" x14ac:dyDescent="0.35">
      <c r="A55" s="767"/>
      <c r="B55" s="625" t="e">
        <f>VLOOKUP(A55, SDs!_xlnm.Print_Area, 2, FALSE)</f>
        <v>#N/A</v>
      </c>
      <c r="C55" s="768"/>
      <c r="D55" s="786"/>
      <c r="E55" s="502"/>
      <c r="F55" s="786"/>
      <c r="G55" s="786"/>
      <c r="H55" s="786"/>
      <c r="I55" s="833"/>
      <c r="J55" s="541"/>
      <c r="K55" s="541"/>
      <c r="L55" s="339" t="e">
        <f>VLOOKUP(A55, SDs!_xlnm.Print_Area, 3, FALSE)</f>
        <v>#N/A</v>
      </c>
      <c r="M55" s="339" t="e">
        <f>VLOOKUP(A55, SDs!_xlnm.Print_Area, 4, FALSE)</f>
        <v>#N/A</v>
      </c>
      <c r="N55" s="339" t="e">
        <f>VLOOKUP(A55, SDs!_xlnm.Print_Area, 5, FALSE)</f>
        <v>#N/A</v>
      </c>
      <c r="O55" s="735" t="e">
        <f>VLOOKUP(A55, SDs!_xlnm.Print_Area, 6, FALSE)</f>
        <v>#N/A</v>
      </c>
      <c r="P55" s="339" t="e">
        <f>VLOOKUP(A55, SDs!_xlnm.Print_Area, 7, FALSE)</f>
        <v>#N/A</v>
      </c>
      <c r="Q55" s="297" t="e">
        <f>VLOOKUP(A55, SDs!_xlnm.Print_Area, 8, FALSE)</f>
        <v>#N/A</v>
      </c>
      <c r="R55" s="583"/>
      <c r="S55" s="345"/>
      <c r="W55" s="772"/>
    </row>
    <row r="56" spans="1:24" s="773" customFormat="1" x14ac:dyDescent="0.35">
      <c r="A56" s="767"/>
      <c r="B56" s="625" t="e">
        <f>VLOOKUP(A56, SDs!_xlnm.Print_Area, 2, FALSE)</f>
        <v>#N/A</v>
      </c>
      <c r="C56" s="768"/>
      <c r="D56" s="786"/>
      <c r="E56" s="502"/>
      <c r="F56" s="786"/>
      <c r="G56" s="786"/>
      <c r="H56" s="786"/>
      <c r="I56" s="833"/>
      <c r="J56" s="541"/>
      <c r="K56" s="541"/>
      <c r="L56" s="339" t="e">
        <f>VLOOKUP(A56, SDs!_xlnm.Print_Area, 3, FALSE)</f>
        <v>#N/A</v>
      </c>
      <c r="M56" s="339" t="e">
        <f>VLOOKUP(A56, SDs!_xlnm.Print_Area, 4, FALSE)</f>
        <v>#N/A</v>
      </c>
      <c r="N56" s="339" t="e">
        <f>VLOOKUP(A56, SDs!_xlnm.Print_Area, 5, FALSE)</f>
        <v>#N/A</v>
      </c>
      <c r="O56" s="735" t="e">
        <f>VLOOKUP(A56, SDs!_xlnm.Print_Area, 6, FALSE)</f>
        <v>#N/A</v>
      </c>
      <c r="P56" s="339" t="e">
        <f>VLOOKUP(A56, SDs!_xlnm.Print_Area, 7, FALSE)</f>
        <v>#N/A</v>
      </c>
      <c r="Q56" s="297" t="e">
        <f>VLOOKUP(A56, SDs!_xlnm.Print_Area, 8, FALSE)</f>
        <v>#N/A</v>
      </c>
      <c r="R56" s="583"/>
      <c r="S56" s="345"/>
      <c r="W56" s="772"/>
    </row>
    <row r="57" spans="1:24" s="773" customFormat="1" x14ac:dyDescent="0.35">
      <c r="A57" s="767"/>
      <c r="B57" s="625" t="e">
        <f>VLOOKUP(A57, SDs!_xlnm.Print_Area, 2, FALSE)</f>
        <v>#N/A</v>
      </c>
      <c r="C57" s="768"/>
      <c r="D57" s="786"/>
      <c r="E57" s="502"/>
      <c r="F57" s="786"/>
      <c r="G57" s="786"/>
      <c r="H57" s="786"/>
      <c r="I57" s="833"/>
      <c r="J57" s="541"/>
      <c r="K57" s="541"/>
      <c r="L57" s="339" t="e">
        <f>VLOOKUP(A57, SDs!_xlnm.Print_Area, 3, FALSE)</f>
        <v>#N/A</v>
      </c>
      <c r="M57" s="339" t="e">
        <f>VLOOKUP(A57, SDs!_xlnm.Print_Area, 4, FALSE)</f>
        <v>#N/A</v>
      </c>
      <c r="N57" s="339" t="e">
        <f>VLOOKUP(A57, SDs!_xlnm.Print_Area, 5, FALSE)</f>
        <v>#N/A</v>
      </c>
      <c r="O57" s="735" t="e">
        <f>VLOOKUP(A57, SDs!_xlnm.Print_Area, 6, FALSE)</f>
        <v>#N/A</v>
      </c>
      <c r="P57" s="339" t="e">
        <f>VLOOKUP(A57, SDs!_xlnm.Print_Area, 7, FALSE)</f>
        <v>#N/A</v>
      </c>
      <c r="Q57" s="297" t="e">
        <f>VLOOKUP(A57, SDs!_xlnm.Print_Area, 8, FALSE)</f>
        <v>#N/A</v>
      </c>
      <c r="R57" s="583"/>
      <c r="S57" s="345"/>
      <c r="W57" s="772"/>
    </row>
    <row r="58" spans="1:24" s="773" customFormat="1" x14ac:dyDescent="0.35">
      <c r="A58" s="767"/>
      <c r="B58" s="625" t="e">
        <f>VLOOKUP(A58, SDs!_xlnm.Print_Area, 2, FALSE)</f>
        <v>#N/A</v>
      </c>
      <c r="C58" s="768"/>
      <c r="D58" s="786"/>
      <c r="E58" s="502"/>
      <c r="F58" s="786"/>
      <c r="G58" s="786"/>
      <c r="H58" s="786"/>
      <c r="I58" s="833"/>
      <c r="J58" s="541"/>
      <c r="K58" s="541"/>
      <c r="L58" s="339" t="e">
        <f>VLOOKUP(A58, SDs!_xlnm.Print_Area, 3, FALSE)</f>
        <v>#N/A</v>
      </c>
      <c r="M58" s="339" t="e">
        <f>VLOOKUP(A58, SDs!_xlnm.Print_Area, 4, FALSE)</f>
        <v>#N/A</v>
      </c>
      <c r="N58" s="339" t="e">
        <f>VLOOKUP(A58, SDs!_xlnm.Print_Area, 5, FALSE)</f>
        <v>#N/A</v>
      </c>
      <c r="O58" s="735" t="e">
        <f>VLOOKUP(A58, SDs!_xlnm.Print_Area, 6, FALSE)</f>
        <v>#N/A</v>
      </c>
      <c r="P58" s="339" t="e">
        <f>VLOOKUP(A58, SDs!_xlnm.Print_Area, 7, FALSE)</f>
        <v>#N/A</v>
      </c>
      <c r="Q58" s="297" t="e">
        <f>VLOOKUP(A58, SDs!_xlnm.Print_Area, 8, FALSE)</f>
        <v>#N/A</v>
      </c>
      <c r="R58" s="583"/>
      <c r="S58" s="345"/>
      <c r="W58" s="772"/>
    </row>
    <row r="59" spans="1:24" s="773" customFormat="1" x14ac:dyDescent="0.35">
      <c r="A59" s="767"/>
      <c r="B59" s="625" t="e">
        <f>VLOOKUP(A59, SDs!_xlnm.Print_Area, 2, FALSE)</f>
        <v>#N/A</v>
      </c>
      <c r="C59" s="768"/>
      <c r="D59" s="786"/>
      <c r="E59" s="502"/>
      <c r="F59" s="786"/>
      <c r="G59" s="786"/>
      <c r="H59" s="786"/>
      <c r="I59" s="833"/>
      <c r="J59" s="541"/>
      <c r="K59" s="541"/>
      <c r="L59" s="339" t="e">
        <f>VLOOKUP(A59, SDs!_xlnm.Print_Area, 3, FALSE)</f>
        <v>#N/A</v>
      </c>
      <c r="M59" s="339" t="e">
        <f>VLOOKUP(A59, SDs!_xlnm.Print_Area, 4, FALSE)</f>
        <v>#N/A</v>
      </c>
      <c r="N59" s="339" t="e">
        <f>VLOOKUP(A59, SDs!_xlnm.Print_Area, 5, FALSE)</f>
        <v>#N/A</v>
      </c>
      <c r="O59" s="735" t="e">
        <f>VLOOKUP(A59, SDs!_xlnm.Print_Area, 6, FALSE)</f>
        <v>#N/A</v>
      </c>
      <c r="P59" s="339" t="e">
        <f>VLOOKUP(A59, SDs!_xlnm.Print_Area, 7, FALSE)</f>
        <v>#N/A</v>
      </c>
      <c r="Q59" s="297" t="e">
        <f>VLOOKUP(A59, SDs!_xlnm.Print_Area, 8, FALSE)</f>
        <v>#N/A</v>
      </c>
      <c r="R59" s="583"/>
      <c r="S59" s="345"/>
      <c r="W59" s="772"/>
    </row>
    <row r="60" spans="1:24" s="773" customFormat="1" x14ac:dyDescent="0.35">
      <c r="A60" s="767"/>
      <c r="B60" s="625" t="e">
        <f>VLOOKUP(A60, SDs!_xlnm.Print_Area, 2, FALSE)</f>
        <v>#N/A</v>
      </c>
      <c r="C60" s="768"/>
      <c r="D60" s="786"/>
      <c r="E60" s="502"/>
      <c r="F60" s="786"/>
      <c r="G60" s="786"/>
      <c r="H60" s="786"/>
      <c r="I60" s="833"/>
      <c r="J60" s="541"/>
      <c r="K60" s="541"/>
      <c r="L60" s="339" t="e">
        <f>VLOOKUP(A60, SDs!_xlnm.Print_Area, 3, FALSE)</f>
        <v>#N/A</v>
      </c>
      <c r="M60" s="339" t="e">
        <f>VLOOKUP(A60, SDs!_xlnm.Print_Area, 4, FALSE)</f>
        <v>#N/A</v>
      </c>
      <c r="N60" s="339" t="e">
        <f>VLOOKUP(A60, SDs!_xlnm.Print_Area, 5, FALSE)</f>
        <v>#N/A</v>
      </c>
      <c r="O60" s="735" t="e">
        <f>VLOOKUP(A60, SDs!_xlnm.Print_Area, 6, FALSE)</f>
        <v>#N/A</v>
      </c>
      <c r="P60" s="339" t="e">
        <f>VLOOKUP(A60, SDs!_xlnm.Print_Area, 7, FALSE)</f>
        <v>#N/A</v>
      </c>
      <c r="Q60" s="297" t="e">
        <f>VLOOKUP(A60, SDs!_xlnm.Print_Area, 8, FALSE)</f>
        <v>#N/A</v>
      </c>
      <c r="R60" s="583"/>
      <c r="S60" s="345"/>
      <c r="V60" s="789"/>
      <c r="W60" s="790"/>
    </row>
    <row r="61" spans="1:24" s="773" customFormat="1" x14ac:dyDescent="0.35">
      <c r="A61" s="767"/>
      <c r="B61" s="625" t="e">
        <f>VLOOKUP(A61, SDs!_xlnm.Print_Area, 2, FALSE)</f>
        <v>#N/A</v>
      </c>
      <c r="C61" s="768"/>
      <c r="D61" s="786"/>
      <c r="E61" s="502"/>
      <c r="F61" s="786"/>
      <c r="G61" s="786"/>
      <c r="H61" s="786"/>
      <c r="I61" s="833"/>
      <c r="J61" s="541"/>
      <c r="K61" s="541"/>
      <c r="L61" s="339" t="e">
        <f>VLOOKUP(A61, SDs!_xlnm.Print_Area, 3, FALSE)</f>
        <v>#N/A</v>
      </c>
      <c r="M61" s="339" t="e">
        <f>VLOOKUP(A61, SDs!_xlnm.Print_Area, 4, FALSE)</f>
        <v>#N/A</v>
      </c>
      <c r="N61" s="339" t="e">
        <f>VLOOKUP(A61, SDs!_xlnm.Print_Area, 5, FALSE)</f>
        <v>#N/A</v>
      </c>
      <c r="O61" s="735" t="e">
        <f>VLOOKUP(A61, SDs!_xlnm.Print_Area, 6, FALSE)</f>
        <v>#N/A</v>
      </c>
      <c r="P61" s="339" t="e">
        <f>VLOOKUP(A61, SDs!_xlnm.Print_Area, 7, FALSE)</f>
        <v>#N/A</v>
      </c>
      <c r="Q61" s="297" t="e">
        <f>VLOOKUP(A61, SDs!_xlnm.Print_Area, 8, FALSE)</f>
        <v>#N/A</v>
      </c>
      <c r="R61" s="583"/>
      <c r="S61" s="345"/>
      <c r="U61" s="791"/>
      <c r="V61" s="792" t="s">
        <v>139</v>
      </c>
      <c r="W61" s="582" t="s">
        <v>864</v>
      </c>
      <c r="X61" s="793"/>
    </row>
    <row r="62" spans="1:24" s="773" customFormat="1" x14ac:dyDescent="0.35">
      <c r="A62" s="767"/>
      <c r="B62" s="625" t="e">
        <f>VLOOKUP(A62, SDs!_xlnm.Print_Area, 2, FALSE)</f>
        <v>#N/A</v>
      </c>
      <c r="C62" s="768"/>
      <c r="D62" s="786"/>
      <c r="E62" s="502"/>
      <c r="F62" s="786"/>
      <c r="G62" s="786"/>
      <c r="H62" s="786"/>
      <c r="I62" s="833"/>
      <c r="J62" s="541"/>
      <c r="K62" s="541"/>
      <c r="L62" s="339" t="e">
        <f>VLOOKUP(A62, SDs!_xlnm.Print_Area, 3, FALSE)</f>
        <v>#N/A</v>
      </c>
      <c r="M62" s="339" t="e">
        <f>VLOOKUP(A62, SDs!_xlnm.Print_Area, 4, FALSE)</f>
        <v>#N/A</v>
      </c>
      <c r="N62" s="339" t="e">
        <f>VLOOKUP(A62, SDs!_xlnm.Print_Area, 5, FALSE)</f>
        <v>#N/A</v>
      </c>
      <c r="O62" s="735" t="e">
        <f>VLOOKUP(A62, SDs!_xlnm.Print_Area, 6, FALSE)</f>
        <v>#N/A</v>
      </c>
      <c r="P62" s="339" t="e">
        <f>VLOOKUP(A62, SDs!_xlnm.Print_Area, 7, FALSE)</f>
        <v>#N/A</v>
      </c>
      <c r="Q62" s="297" t="e">
        <f>VLOOKUP(A62, SDs!_xlnm.Print_Area, 8, FALSE)</f>
        <v>#N/A</v>
      </c>
      <c r="R62" s="583"/>
      <c r="S62" s="345"/>
      <c r="U62" s="791"/>
      <c r="V62" s="792" t="s">
        <v>866</v>
      </c>
      <c r="W62" s="582" t="s">
        <v>867</v>
      </c>
      <c r="X62" s="793"/>
    </row>
    <row r="63" spans="1:24" s="773" customFormat="1" x14ac:dyDescent="0.35">
      <c r="A63" s="767"/>
      <c r="B63" s="625" t="e">
        <f>VLOOKUP(A63, SDs!_xlnm.Print_Area, 2, FALSE)</f>
        <v>#N/A</v>
      </c>
      <c r="C63" s="768"/>
      <c r="D63" s="786"/>
      <c r="E63" s="502"/>
      <c r="F63" s="786"/>
      <c r="G63" s="786"/>
      <c r="H63" s="786"/>
      <c r="I63" s="833"/>
      <c r="J63" s="541"/>
      <c r="K63" s="541"/>
      <c r="L63" s="339" t="e">
        <f>VLOOKUP(A63, SDs!_xlnm.Print_Area, 3, FALSE)</f>
        <v>#N/A</v>
      </c>
      <c r="M63" s="339" t="e">
        <f>VLOOKUP(A63, SDs!_xlnm.Print_Area, 4, FALSE)</f>
        <v>#N/A</v>
      </c>
      <c r="N63" s="339" t="e">
        <f>VLOOKUP(A63, SDs!_xlnm.Print_Area, 5, FALSE)</f>
        <v>#N/A</v>
      </c>
      <c r="O63" s="735" t="e">
        <f>VLOOKUP(A63, SDs!_xlnm.Print_Area, 6, FALSE)</f>
        <v>#N/A</v>
      </c>
      <c r="P63" s="339" t="e">
        <f>VLOOKUP(A63, SDs!_xlnm.Print_Area, 7, FALSE)</f>
        <v>#N/A</v>
      </c>
      <c r="Q63" s="297" t="e">
        <f>VLOOKUP(A63, SDs!_xlnm.Print_Area, 8, FALSE)</f>
        <v>#N/A</v>
      </c>
      <c r="R63" s="583"/>
      <c r="S63" s="345"/>
      <c r="U63" s="791"/>
      <c r="V63" s="792" t="s">
        <v>865</v>
      </c>
      <c r="W63" s="582" t="s">
        <v>868</v>
      </c>
      <c r="X63" s="793"/>
    </row>
    <row r="64" spans="1:24" s="773" customFormat="1" x14ac:dyDescent="0.35">
      <c r="A64" s="767"/>
      <c r="B64" s="625" t="e">
        <f>VLOOKUP(A64, SDs!_xlnm.Print_Area, 2, FALSE)</f>
        <v>#N/A</v>
      </c>
      <c r="C64" s="768"/>
      <c r="D64" s="786"/>
      <c r="E64" s="502"/>
      <c r="F64" s="786"/>
      <c r="G64" s="786"/>
      <c r="H64" s="786"/>
      <c r="I64" s="833"/>
      <c r="J64" s="541"/>
      <c r="K64" s="541"/>
      <c r="L64" s="339" t="e">
        <f>VLOOKUP(A64, SDs!_xlnm.Print_Area, 3, FALSE)</f>
        <v>#N/A</v>
      </c>
      <c r="M64" s="339" t="e">
        <f>VLOOKUP(A64, SDs!_xlnm.Print_Area, 4, FALSE)</f>
        <v>#N/A</v>
      </c>
      <c r="N64" s="339" t="e">
        <f>VLOOKUP(A64, SDs!_xlnm.Print_Area, 5, FALSE)</f>
        <v>#N/A</v>
      </c>
      <c r="O64" s="735" t="e">
        <f>VLOOKUP(A64, SDs!_xlnm.Print_Area, 6, FALSE)</f>
        <v>#N/A</v>
      </c>
      <c r="P64" s="339" t="e">
        <f>VLOOKUP(A64, SDs!_xlnm.Print_Area, 7, FALSE)</f>
        <v>#N/A</v>
      </c>
      <c r="Q64" s="297" t="e">
        <f>VLOOKUP(A64, SDs!_xlnm.Print_Area, 8, FALSE)</f>
        <v>#N/A</v>
      </c>
      <c r="R64" s="583"/>
      <c r="S64" s="345"/>
      <c r="U64" s="791"/>
      <c r="V64" s="794" t="s">
        <v>872</v>
      </c>
      <c r="W64" s="582" t="s">
        <v>875</v>
      </c>
      <c r="X64" s="793"/>
    </row>
    <row r="65" spans="1:24" s="773" customFormat="1" x14ac:dyDescent="0.35">
      <c r="A65" s="767"/>
      <c r="B65" s="625" t="e">
        <f>VLOOKUP(A65, SDs!_xlnm.Print_Area, 2, FALSE)</f>
        <v>#N/A</v>
      </c>
      <c r="C65" s="768"/>
      <c r="D65" s="786"/>
      <c r="E65" s="502"/>
      <c r="F65" s="786"/>
      <c r="G65" s="786"/>
      <c r="H65" s="786"/>
      <c r="I65" s="833"/>
      <c r="J65" s="541"/>
      <c r="K65" s="541"/>
      <c r="L65" s="339" t="e">
        <f>VLOOKUP(A65, SDs!_xlnm.Print_Area, 3, FALSE)</f>
        <v>#N/A</v>
      </c>
      <c r="M65" s="339" t="e">
        <f>VLOOKUP(A65, SDs!_xlnm.Print_Area, 4, FALSE)</f>
        <v>#N/A</v>
      </c>
      <c r="N65" s="339" t="e">
        <f>VLOOKUP(A65, SDs!_xlnm.Print_Area, 5, FALSE)</f>
        <v>#N/A</v>
      </c>
      <c r="O65" s="735" t="e">
        <f>VLOOKUP(A65, SDs!_xlnm.Print_Area, 6, FALSE)</f>
        <v>#N/A</v>
      </c>
      <c r="P65" s="339" t="e">
        <f>VLOOKUP(A65, SDs!_xlnm.Print_Area, 7, FALSE)</f>
        <v>#N/A</v>
      </c>
      <c r="Q65" s="297" t="e">
        <f>VLOOKUP(A65, SDs!_xlnm.Print_Area, 8, FALSE)</f>
        <v>#N/A</v>
      </c>
      <c r="R65" s="583"/>
      <c r="S65" s="345"/>
      <c r="U65" s="791"/>
      <c r="V65" s="794" t="s">
        <v>873</v>
      </c>
      <c r="W65" s="582" t="s">
        <v>876</v>
      </c>
      <c r="X65" s="793"/>
    </row>
    <row r="66" spans="1:24" s="773" customFormat="1" x14ac:dyDescent="0.35">
      <c r="A66" s="767"/>
      <c r="B66" s="625" t="e">
        <f>VLOOKUP(A66, SDs!_xlnm.Print_Area, 2, FALSE)</f>
        <v>#N/A</v>
      </c>
      <c r="C66" s="768"/>
      <c r="D66" s="786"/>
      <c r="E66" s="502"/>
      <c r="F66" s="786"/>
      <c r="G66" s="786"/>
      <c r="H66" s="786"/>
      <c r="I66" s="833"/>
      <c r="J66" s="541"/>
      <c r="K66" s="541"/>
      <c r="L66" s="339" t="e">
        <f>VLOOKUP(A66, SDs!_xlnm.Print_Area, 3, FALSE)</f>
        <v>#N/A</v>
      </c>
      <c r="M66" s="339" t="e">
        <f>VLOOKUP(A66, SDs!_xlnm.Print_Area, 4, FALSE)</f>
        <v>#N/A</v>
      </c>
      <c r="N66" s="339" t="e">
        <f>VLOOKUP(A66, SDs!_xlnm.Print_Area, 5, FALSE)</f>
        <v>#N/A</v>
      </c>
      <c r="O66" s="735" t="e">
        <f>VLOOKUP(A66, SDs!_xlnm.Print_Area, 6, FALSE)</f>
        <v>#N/A</v>
      </c>
      <c r="P66" s="339" t="e">
        <f>VLOOKUP(A66, SDs!_xlnm.Print_Area, 7, FALSE)</f>
        <v>#N/A</v>
      </c>
      <c r="Q66" s="297" t="e">
        <f>VLOOKUP(A66, SDs!_xlnm.Print_Area, 8, FALSE)</f>
        <v>#N/A</v>
      </c>
      <c r="R66" s="583"/>
      <c r="S66" s="345"/>
      <c r="U66" s="791"/>
      <c r="V66" s="794" t="s">
        <v>874</v>
      </c>
      <c r="W66" s="582" t="s">
        <v>877</v>
      </c>
      <c r="X66" s="793"/>
    </row>
    <row r="67" spans="1:24" s="773" customFormat="1" x14ac:dyDescent="0.35">
      <c r="A67" s="767"/>
      <c r="B67" s="625" t="e">
        <f>VLOOKUP(A67, SDs!_xlnm.Print_Area, 2, FALSE)</f>
        <v>#N/A</v>
      </c>
      <c r="C67" s="768"/>
      <c r="D67" s="786"/>
      <c r="E67" s="502"/>
      <c r="F67" s="786"/>
      <c r="G67" s="786"/>
      <c r="H67" s="786"/>
      <c r="I67" s="833"/>
      <c r="J67" s="541"/>
      <c r="K67" s="541"/>
      <c r="L67" s="339" t="e">
        <f>VLOOKUP(A67, SDs!_xlnm.Print_Area, 3, FALSE)</f>
        <v>#N/A</v>
      </c>
      <c r="M67" s="339" t="e">
        <f>VLOOKUP(A67, SDs!_xlnm.Print_Area, 4, FALSE)</f>
        <v>#N/A</v>
      </c>
      <c r="N67" s="339" t="e">
        <f>VLOOKUP(A67, SDs!_xlnm.Print_Area, 5, FALSE)</f>
        <v>#N/A</v>
      </c>
      <c r="O67" s="735" t="e">
        <f>VLOOKUP(A67, SDs!_xlnm.Print_Area, 6, FALSE)</f>
        <v>#N/A</v>
      </c>
      <c r="P67" s="339" t="e">
        <f>VLOOKUP(A67, SDs!_xlnm.Print_Area, 7, FALSE)</f>
        <v>#N/A</v>
      </c>
      <c r="Q67" s="297" t="e">
        <f>VLOOKUP(A67, SDs!_xlnm.Print_Area, 8, FALSE)</f>
        <v>#N/A</v>
      </c>
      <c r="R67" s="583"/>
      <c r="S67" s="345"/>
      <c r="U67" s="791"/>
      <c r="V67" s="794"/>
      <c r="W67" s="582" t="s">
        <v>878</v>
      </c>
      <c r="X67" s="793"/>
    </row>
    <row r="68" spans="1:24" s="773" customFormat="1" x14ac:dyDescent="0.35">
      <c r="A68" s="767"/>
      <c r="B68" s="625" t="e">
        <f>VLOOKUP(A68, SDs!_xlnm.Print_Area, 2, FALSE)</f>
        <v>#N/A</v>
      </c>
      <c r="C68" s="768"/>
      <c r="D68" s="786"/>
      <c r="E68" s="502"/>
      <c r="F68" s="786"/>
      <c r="G68" s="786"/>
      <c r="H68" s="786"/>
      <c r="I68" s="833"/>
      <c r="J68" s="541"/>
      <c r="K68" s="541"/>
      <c r="L68" s="339" t="e">
        <f>VLOOKUP(A68, SDs!_xlnm.Print_Area, 3, FALSE)</f>
        <v>#N/A</v>
      </c>
      <c r="M68" s="339" t="e">
        <f>VLOOKUP(A68, SDs!_xlnm.Print_Area, 4, FALSE)</f>
        <v>#N/A</v>
      </c>
      <c r="N68" s="339" t="e">
        <f>VLOOKUP(A68, SDs!_xlnm.Print_Area, 5, FALSE)</f>
        <v>#N/A</v>
      </c>
      <c r="O68" s="735" t="e">
        <f>VLOOKUP(A68, SDs!_xlnm.Print_Area, 6, FALSE)</f>
        <v>#N/A</v>
      </c>
      <c r="P68" s="339" t="e">
        <f>VLOOKUP(A68, SDs!_xlnm.Print_Area, 7, FALSE)</f>
        <v>#N/A</v>
      </c>
      <c r="Q68" s="297" t="e">
        <f>VLOOKUP(A68, SDs!_xlnm.Print_Area, 8, FALSE)</f>
        <v>#N/A</v>
      </c>
      <c r="R68" s="583"/>
      <c r="S68" s="345"/>
      <c r="U68" s="791"/>
      <c r="V68" s="794"/>
      <c r="W68" s="582" t="s">
        <v>879</v>
      </c>
      <c r="X68" s="793"/>
    </row>
    <row r="69" spans="1:24" s="773" customFormat="1" x14ac:dyDescent="0.35">
      <c r="A69" s="767"/>
      <c r="B69" s="625" t="e">
        <f>VLOOKUP(A69, SDs!_xlnm.Print_Area, 2, FALSE)</f>
        <v>#N/A</v>
      </c>
      <c r="C69" s="768"/>
      <c r="D69" s="786"/>
      <c r="E69" s="502"/>
      <c r="F69" s="786"/>
      <c r="G69" s="786"/>
      <c r="H69" s="786"/>
      <c r="I69" s="833"/>
      <c r="J69" s="541"/>
      <c r="K69" s="541"/>
      <c r="L69" s="339" t="e">
        <f>VLOOKUP(A69, SDs!_xlnm.Print_Area, 3, FALSE)</f>
        <v>#N/A</v>
      </c>
      <c r="M69" s="339" t="e">
        <f>VLOOKUP(A69, SDs!_xlnm.Print_Area, 4, FALSE)</f>
        <v>#N/A</v>
      </c>
      <c r="N69" s="339" t="e">
        <f>VLOOKUP(A69, SDs!_xlnm.Print_Area, 5, FALSE)</f>
        <v>#N/A</v>
      </c>
      <c r="O69" s="735" t="e">
        <f>VLOOKUP(A69, SDs!_xlnm.Print_Area, 6, FALSE)</f>
        <v>#N/A</v>
      </c>
      <c r="P69" s="339" t="e">
        <f>VLOOKUP(A69, SDs!_xlnm.Print_Area, 7, FALSE)</f>
        <v>#N/A</v>
      </c>
      <c r="Q69" s="297" t="e">
        <f>VLOOKUP(A69, SDs!_xlnm.Print_Area, 8, FALSE)</f>
        <v>#N/A</v>
      </c>
      <c r="R69" s="583"/>
      <c r="S69" s="345"/>
      <c r="U69" s="791"/>
      <c r="V69" s="794"/>
      <c r="W69" s="582"/>
      <c r="X69" s="793"/>
    </row>
    <row r="70" spans="1:24" s="773" customFormat="1" x14ac:dyDescent="0.35">
      <c r="A70" s="767"/>
      <c r="B70" s="625" t="e">
        <f>VLOOKUP(A70, SDs!_xlnm.Print_Area, 2, FALSE)</f>
        <v>#N/A</v>
      </c>
      <c r="C70" s="768"/>
      <c r="D70" s="786"/>
      <c r="E70" s="502"/>
      <c r="F70" s="786"/>
      <c r="G70" s="786"/>
      <c r="H70" s="786"/>
      <c r="I70" s="833"/>
      <c r="J70" s="541"/>
      <c r="K70" s="541"/>
      <c r="L70" s="339" t="e">
        <f>VLOOKUP(A70, SDs!_xlnm.Print_Area, 3, FALSE)</f>
        <v>#N/A</v>
      </c>
      <c r="M70" s="339" t="e">
        <f>VLOOKUP(A70, SDs!_xlnm.Print_Area, 4, FALSE)</f>
        <v>#N/A</v>
      </c>
      <c r="N70" s="339" t="e">
        <f>VLOOKUP(A70, SDs!_xlnm.Print_Area, 5, FALSE)</f>
        <v>#N/A</v>
      </c>
      <c r="O70" s="735" t="e">
        <f>VLOOKUP(A70, SDs!_xlnm.Print_Area, 6, FALSE)</f>
        <v>#N/A</v>
      </c>
      <c r="P70" s="339" t="e">
        <f>VLOOKUP(A70, SDs!_xlnm.Print_Area, 7, FALSE)</f>
        <v>#N/A</v>
      </c>
      <c r="Q70" s="297" t="e">
        <f>VLOOKUP(A70, SDs!_xlnm.Print_Area, 8, FALSE)</f>
        <v>#N/A</v>
      </c>
      <c r="R70" s="583"/>
      <c r="S70" s="345"/>
      <c r="U70" s="795" t="s">
        <v>141</v>
      </c>
      <c r="V70" s="792"/>
      <c r="W70" s="794"/>
      <c r="X70" s="793"/>
    </row>
    <row r="71" spans="1:24" s="773" customFormat="1" x14ac:dyDescent="0.35">
      <c r="A71" s="767"/>
      <c r="B71" s="625" t="e">
        <f>VLOOKUP(A71, SDs!_xlnm.Print_Area, 2, FALSE)</f>
        <v>#N/A</v>
      </c>
      <c r="C71" s="768"/>
      <c r="D71" s="786"/>
      <c r="E71" s="502"/>
      <c r="F71" s="786"/>
      <c r="G71" s="786"/>
      <c r="H71" s="786"/>
      <c r="I71" s="833"/>
      <c r="J71" s="541"/>
      <c r="K71" s="541"/>
      <c r="L71" s="339" t="e">
        <f>VLOOKUP(A71, SDs!_xlnm.Print_Area, 3, FALSE)</f>
        <v>#N/A</v>
      </c>
      <c r="M71" s="339" t="e">
        <f>VLOOKUP(A71, SDs!_xlnm.Print_Area, 4, FALSE)</f>
        <v>#N/A</v>
      </c>
      <c r="N71" s="339" t="e">
        <f>VLOOKUP(A71, SDs!_xlnm.Print_Area, 5, FALSE)</f>
        <v>#N/A</v>
      </c>
      <c r="O71" s="735" t="e">
        <f>VLOOKUP(A71, SDs!_xlnm.Print_Area, 6, FALSE)</f>
        <v>#N/A</v>
      </c>
      <c r="P71" s="339" t="e">
        <f>VLOOKUP(A71, SDs!_xlnm.Print_Area, 7, FALSE)</f>
        <v>#N/A</v>
      </c>
      <c r="Q71" s="297" t="e">
        <f>VLOOKUP(A71, SDs!_xlnm.Print_Area, 8, FALSE)</f>
        <v>#N/A</v>
      </c>
      <c r="R71" s="583"/>
      <c r="S71" s="345"/>
      <c r="V71" s="781"/>
      <c r="W71" s="780"/>
    </row>
    <row r="72" spans="1:24" s="773" customFormat="1" x14ac:dyDescent="0.35">
      <c r="A72" s="767"/>
      <c r="B72" s="625" t="e">
        <f>VLOOKUP(A72, SDs!_xlnm.Print_Area, 2, FALSE)</f>
        <v>#N/A</v>
      </c>
      <c r="C72" s="768"/>
      <c r="D72" s="786"/>
      <c r="E72" s="502"/>
      <c r="F72" s="786"/>
      <c r="G72" s="786"/>
      <c r="H72" s="786"/>
      <c r="I72" s="833"/>
      <c r="J72" s="541"/>
      <c r="K72" s="541"/>
      <c r="L72" s="339" t="e">
        <f>VLOOKUP(A72, SDs!_xlnm.Print_Area, 3, FALSE)</f>
        <v>#N/A</v>
      </c>
      <c r="M72" s="339" t="e">
        <f>VLOOKUP(A72, SDs!_xlnm.Print_Area, 4, FALSE)</f>
        <v>#N/A</v>
      </c>
      <c r="N72" s="339" t="e">
        <f>VLOOKUP(A72, SDs!_xlnm.Print_Area, 5, FALSE)</f>
        <v>#N/A</v>
      </c>
      <c r="O72" s="735" t="e">
        <f>VLOOKUP(A72, SDs!_xlnm.Print_Area, 6, FALSE)</f>
        <v>#N/A</v>
      </c>
      <c r="P72" s="339" t="e">
        <f>VLOOKUP(A72, SDs!_xlnm.Print_Area, 7, FALSE)</f>
        <v>#N/A</v>
      </c>
      <c r="Q72" s="297" t="e">
        <f>VLOOKUP(A72, SDs!_xlnm.Print_Area, 8, FALSE)</f>
        <v>#N/A</v>
      </c>
      <c r="R72" s="796"/>
      <c r="S72" s="345"/>
      <c r="W72" s="772"/>
    </row>
    <row r="73" spans="1:24" s="773" customFormat="1" x14ac:dyDescent="0.35">
      <c r="A73" s="767"/>
      <c r="B73" s="625" t="e">
        <f>VLOOKUP(A73, SDs!_xlnm.Print_Area, 2, FALSE)</f>
        <v>#N/A</v>
      </c>
      <c r="C73" s="768"/>
      <c r="D73" s="786"/>
      <c r="E73" s="502"/>
      <c r="F73" s="786"/>
      <c r="G73" s="786"/>
      <c r="H73" s="786"/>
      <c r="I73" s="833"/>
      <c r="J73" s="541"/>
      <c r="K73" s="541"/>
      <c r="L73" s="339" t="e">
        <f>VLOOKUP(A73, SDs!_xlnm.Print_Area, 3, FALSE)</f>
        <v>#N/A</v>
      </c>
      <c r="M73" s="339" t="e">
        <f>VLOOKUP(A73, SDs!_xlnm.Print_Area, 4, FALSE)</f>
        <v>#N/A</v>
      </c>
      <c r="N73" s="339" t="e">
        <f>VLOOKUP(A73, SDs!_xlnm.Print_Area, 5, FALSE)</f>
        <v>#N/A</v>
      </c>
      <c r="O73" s="735" t="e">
        <f>VLOOKUP(A73, SDs!_xlnm.Print_Area, 6, FALSE)</f>
        <v>#N/A</v>
      </c>
      <c r="P73" s="339" t="e">
        <f>VLOOKUP(A73, SDs!_xlnm.Print_Area, 7, FALSE)</f>
        <v>#N/A</v>
      </c>
      <c r="Q73" s="297" t="e">
        <f>VLOOKUP(A73, SDs!_xlnm.Print_Area, 8, FALSE)</f>
        <v>#N/A</v>
      </c>
      <c r="R73" s="583"/>
      <c r="S73" s="345"/>
      <c r="W73" s="772"/>
    </row>
    <row r="74" spans="1:24" s="773" customFormat="1" x14ac:dyDescent="0.35">
      <c r="A74" s="767"/>
      <c r="B74" s="625" t="e">
        <f>VLOOKUP(A74, SDs!_xlnm.Print_Area, 2, FALSE)</f>
        <v>#N/A</v>
      </c>
      <c r="C74" s="768"/>
      <c r="D74" s="786"/>
      <c r="E74" s="502"/>
      <c r="F74" s="786"/>
      <c r="G74" s="786"/>
      <c r="H74" s="786"/>
      <c r="I74" s="833"/>
      <c r="J74" s="541"/>
      <c r="K74" s="541"/>
      <c r="L74" s="339" t="e">
        <f>VLOOKUP(A74, SDs!_xlnm.Print_Area, 3, FALSE)</f>
        <v>#N/A</v>
      </c>
      <c r="M74" s="339" t="e">
        <f>VLOOKUP(A74, SDs!_xlnm.Print_Area, 4, FALSE)</f>
        <v>#N/A</v>
      </c>
      <c r="N74" s="339" t="e">
        <f>VLOOKUP(A74, SDs!_xlnm.Print_Area, 5, FALSE)</f>
        <v>#N/A</v>
      </c>
      <c r="O74" s="735" t="e">
        <f>VLOOKUP(A74, SDs!_xlnm.Print_Area, 6, FALSE)</f>
        <v>#N/A</v>
      </c>
      <c r="P74" s="339" t="e">
        <f>VLOOKUP(A74, SDs!_xlnm.Print_Area, 7, FALSE)</f>
        <v>#N/A</v>
      </c>
      <c r="Q74" s="297" t="e">
        <f>VLOOKUP(A74, SDs!_xlnm.Print_Area, 8, FALSE)</f>
        <v>#N/A</v>
      </c>
      <c r="R74" s="583"/>
      <c r="S74" s="345"/>
      <c r="W74" s="772"/>
    </row>
    <row r="75" spans="1:24" s="773" customFormat="1" x14ac:dyDescent="0.35">
      <c r="A75" s="767"/>
      <c r="B75" s="625" t="e">
        <f>VLOOKUP(A75, SDs!_xlnm.Print_Area, 2, FALSE)</f>
        <v>#N/A</v>
      </c>
      <c r="C75" s="768"/>
      <c r="D75" s="786"/>
      <c r="E75" s="502"/>
      <c r="F75" s="786"/>
      <c r="G75" s="786"/>
      <c r="H75" s="786"/>
      <c r="I75" s="833"/>
      <c r="J75" s="541"/>
      <c r="K75" s="541"/>
      <c r="L75" s="339" t="e">
        <f>VLOOKUP(A75, SDs!_xlnm.Print_Area, 3, FALSE)</f>
        <v>#N/A</v>
      </c>
      <c r="M75" s="339" t="e">
        <f>VLOOKUP(A75, SDs!_xlnm.Print_Area, 4, FALSE)</f>
        <v>#N/A</v>
      </c>
      <c r="N75" s="339" t="e">
        <f>VLOOKUP(A75, SDs!_xlnm.Print_Area, 5, FALSE)</f>
        <v>#N/A</v>
      </c>
      <c r="O75" s="735" t="e">
        <f>VLOOKUP(A75, SDs!_xlnm.Print_Area, 6, FALSE)</f>
        <v>#N/A</v>
      </c>
      <c r="P75" s="339" t="e">
        <f>VLOOKUP(A75, SDs!_xlnm.Print_Area, 7, FALSE)</f>
        <v>#N/A</v>
      </c>
      <c r="Q75" s="297" t="e">
        <f>VLOOKUP(A75, SDs!_xlnm.Print_Area, 8, FALSE)</f>
        <v>#N/A</v>
      </c>
      <c r="R75" s="583"/>
      <c r="S75" s="345"/>
      <c r="W75" s="772"/>
    </row>
    <row r="76" spans="1:24" s="773" customFormat="1" x14ac:dyDescent="0.35">
      <c r="A76" s="767"/>
      <c r="B76" s="625" t="e">
        <f>VLOOKUP(A76, SDs!_xlnm.Print_Area, 2, FALSE)</f>
        <v>#N/A</v>
      </c>
      <c r="C76" s="768"/>
      <c r="D76" s="786"/>
      <c r="E76" s="502"/>
      <c r="F76" s="786"/>
      <c r="G76" s="786"/>
      <c r="H76" s="786"/>
      <c r="I76" s="833"/>
      <c r="J76" s="541"/>
      <c r="K76" s="541"/>
      <c r="L76" s="339" t="e">
        <f>VLOOKUP(A76, SDs!_xlnm.Print_Area, 3, FALSE)</f>
        <v>#N/A</v>
      </c>
      <c r="M76" s="339" t="e">
        <f>VLOOKUP(A76, SDs!_xlnm.Print_Area, 4, FALSE)</f>
        <v>#N/A</v>
      </c>
      <c r="N76" s="339" t="e">
        <f>VLOOKUP(A76, SDs!_xlnm.Print_Area, 5, FALSE)</f>
        <v>#N/A</v>
      </c>
      <c r="O76" s="735" t="e">
        <f>VLOOKUP(A76, SDs!_xlnm.Print_Area, 6, FALSE)</f>
        <v>#N/A</v>
      </c>
      <c r="P76" s="339" t="e">
        <f>VLOOKUP(A76, SDs!_xlnm.Print_Area, 7, FALSE)</f>
        <v>#N/A</v>
      </c>
      <c r="Q76" s="297" t="e">
        <f>VLOOKUP(A76, SDs!_xlnm.Print_Area, 8, FALSE)</f>
        <v>#N/A</v>
      </c>
      <c r="R76" s="583"/>
      <c r="S76" s="345"/>
      <c r="W76" s="772"/>
    </row>
    <row r="77" spans="1:24" s="773" customFormat="1" x14ac:dyDescent="0.35">
      <c r="A77" s="767"/>
      <c r="B77" s="625" t="e">
        <f>VLOOKUP(A77, SDs!_xlnm.Print_Area, 2, FALSE)</f>
        <v>#N/A</v>
      </c>
      <c r="C77" s="768"/>
      <c r="D77" s="786"/>
      <c r="E77" s="502"/>
      <c r="F77" s="786"/>
      <c r="G77" s="786"/>
      <c r="H77" s="786"/>
      <c r="I77" s="833"/>
      <c r="J77" s="541"/>
      <c r="K77" s="541"/>
      <c r="L77" s="339" t="e">
        <f>VLOOKUP(A77, SDs!_xlnm.Print_Area, 3, FALSE)</f>
        <v>#N/A</v>
      </c>
      <c r="M77" s="339" t="e">
        <f>VLOOKUP(A77, SDs!_xlnm.Print_Area, 4, FALSE)</f>
        <v>#N/A</v>
      </c>
      <c r="N77" s="339" t="e">
        <f>VLOOKUP(A77, SDs!_xlnm.Print_Area, 5, FALSE)</f>
        <v>#N/A</v>
      </c>
      <c r="O77" s="735" t="e">
        <f>VLOOKUP(A77, SDs!_xlnm.Print_Area, 6, FALSE)</f>
        <v>#N/A</v>
      </c>
      <c r="P77" s="339" t="e">
        <f>VLOOKUP(A77, SDs!_xlnm.Print_Area, 7, FALSE)</f>
        <v>#N/A</v>
      </c>
      <c r="Q77" s="297" t="e">
        <f>VLOOKUP(A77, SDs!_xlnm.Print_Area, 8, FALSE)</f>
        <v>#N/A</v>
      </c>
      <c r="R77" s="583"/>
      <c r="S77" s="345"/>
      <c r="W77" s="772"/>
    </row>
    <row r="78" spans="1:24" s="773" customFormat="1" x14ac:dyDescent="0.35">
      <c r="A78" s="767"/>
      <c r="B78" s="625" t="e">
        <f>VLOOKUP(A78, SDs!_xlnm.Print_Area, 2, FALSE)</f>
        <v>#N/A</v>
      </c>
      <c r="C78" s="768"/>
      <c r="D78" s="786"/>
      <c r="E78" s="502"/>
      <c r="F78" s="786"/>
      <c r="G78" s="786"/>
      <c r="H78" s="786"/>
      <c r="I78" s="833"/>
      <c r="J78" s="541"/>
      <c r="K78" s="541"/>
      <c r="L78" s="339" t="e">
        <f>VLOOKUP(A78, SDs!_xlnm.Print_Area, 3, FALSE)</f>
        <v>#N/A</v>
      </c>
      <c r="M78" s="339" t="e">
        <f>VLOOKUP(A78, SDs!_xlnm.Print_Area, 4, FALSE)</f>
        <v>#N/A</v>
      </c>
      <c r="N78" s="339" t="e">
        <f>VLOOKUP(A78, SDs!_xlnm.Print_Area, 5, FALSE)</f>
        <v>#N/A</v>
      </c>
      <c r="O78" s="735" t="e">
        <f>VLOOKUP(A78, SDs!_xlnm.Print_Area, 6, FALSE)</f>
        <v>#N/A</v>
      </c>
      <c r="P78" s="339" t="e">
        <f>VLOOKUP(A78, SDs!_xlnm.Print_Area, 7, FALSE)</f>
        <v>#N/A</v>
      </c>
      <c r="Q78" s="297" t="e">
        <f>VLOOKUP(A78, SDs!_xlnm.Print_Area, 8, FALSE)</f>
        <v>#N/A</v>
      </c>
      <c r="R78" s="583"/>
      <c r="S78" s="345"/>
      <c r="W78" s="772"/>
    </row>
    <row r="79" spans="1:24" s="773" customFormat="1" x14ac:dyDescent="0.35">
      <c r="A79" s="767"/>
      <c r="B79" s="625" t="e">
        <f>VLOOKUP(A79, SDs!_xlnm.Print_Area, 2, FALSE)</f>
        <v>#N/A</v>
      </c>
      <c r="C79" s="768"/>
      <c r="D79" s="786"/>
      <c r="E79" s="502"/>
      <c r="F79" s="786"/>
      <c r="G79" s="786"/>
      <c r="H79" s="786"/>
      <c r="I79" s="833"/>
      <c r="J79" s="541"/>
      <c r="K79" s="541"/>
      <c r="L79" s="339" t="e">
        <f>VLOOKUP(A79, SDs!_xlnm.Print_Area, 3, FALSE)</f>
        <v>#N/A</v>
      </c>
      <c r="M79" s="339" t="e">
        <f>VLOOKUP(A79, SDs!_xlnm.Print_Area, 4, FALSE)</f>
        <v>#N/A</v>
      </c>
      <c r="N79" s="339" t="e">
        <f>VLOOKUP(A79, SDs!_xlnm.Print_Area, 5, FALSE)</f>
        <v>#N/A</v>
      </c>
      <c r="O79" s="735" t="e">
        <f>VLOOKUP(A79, SDs!_xlnm.Print_Area, 6, FALSE)</f>
        <v>#N/A</v>
      </c>
      <c r="P79" s="339" t="e">
        <f>VLOOKUP(A79, SDs!_xlnm.Print_Area, 7, FALSE)</f>
        <v>#N/A</v>
      </c>
      <c r="Q79" s="297" t="e">
        <f>VLOOKUP(A79, SDs!_xlnm.Print_Area, 8, FALSE)</f>
        <v>#N/A</v>
      </c>
      <c r="R79" s="583"/>
      <c r="S79" s="345"/>
      <c r="W79" s="772"/>
    </row>
    <row r="80" spans="1:24" s="773" customFormat="1" x14ac:dyDescent="0.35">
      <c r="A80" s="767"/>
      <c r="B80" s="625" t="e">
        <f>VLOOKUP(A80, SDs!_xlnm.Print_Area, 2, FALSE)</f>
        <v>#N/A</v>
      </c>
      <c r="C80" s="768"/>
      <c r="D80" s="786"/>
      <c r="E80" s="502"/>
      <c r="F80" s="786"/>
      <c r="G80" s="786"/>
      <c r="H80" s="786"/>
      <c r="I80" s="833"/>
      <c r="J80" s="541"/>
      <c r="K80" s="541"/>
      <c r="L80" s="339" t="e">
        <f>VLOOKUP(A80, SDs!_xlnm.Print_Area, 3, FALSE)</f>
        <v>#N/A</v>
      </c>
      <c r="M80" s="339" t="e">
        <f>VLOOKUP(A80, SDs!_xlnm.Print_Area, 4, FALSE)</f>
        <v>#N/A</v>
      </c>
      <c r="N80" s="339" t="e">
        <f>VLOOKUP(A80, SDs!_xlnm.Print_Area, 5, FALSE)</f>
        <v>#N/A</v>
      </c>
      <c r="O80" s="735" t="e">
        <f>VLOOKUP(A80, SDs!_xlnm.Print_Area, 6, FALSE)</f>
        <v>#N/A</v>
      </c>
      <c r="P80" s="339" t="e">
        <f>VLOOKUP(A80, SDs!_xlnm.Print_Area, 7, FALSE)</f>
        <v>#N/A</v>
      </c>
      <c r="Q80" s="297" t="e">
        <f>VLOOKUP(A80, SDs!_xlnm.Print_Area, 8, FALSE)</f>
        <v>#N/A</v>
      </c>
      <c r="R80" s="583"/>
      <c r="S80" s="345"/>
      <c r="W80" s="772"/>
    </row>
    <row r="81" spans="1:23" s="773" customFormat="1" x14ac:dyDescent="0.35">
      <c r="A81" s="767"/>
      <c r="B81" s="625" t="e">
        <f>VLOOKUP(A81, SDs!_xlnm.Print_Area, 2, FALSE)</f>
        <v>#N/A</v>
      </c>
      <c r="C81" s="768"/>
      <c r="D81" s="786"/>
      <c r="E81" s="502"/>
      <c r="F81" s="786"/>
      <c r="G81" s="786"/>
      <c r="H81" s="786"/>
      <c r="I81" s="833"/>
      <c r="J81" s="541"/>
      <c r="K81" s="541"/>
      <c r="L81" s="339" t="e">
        <f>VLOOKUP(A81, SDs!_xlnm.Print_Area, 3, FALSE)</f>
        <v>#N/A</v>
      </c>
      <c r="M81" s="339" t="e">
        <f>VLOOKUP(A81, SDs!_xlnm.Print_Area, 4, FALSE)</f>
        <v>#N/A</v>
      </c>
      <c r="N81" s="339" t="e">
        <f>VLOOKUP(A81, SDs!_xlnm.Print_Area, 5, FALSE)</f>
        <v>#N/A</v>
      </c>
      <c r="O81" s="735" t="e">
        <f>VLOOKUP(A81, SDs!_xlnm.Print_Area, 6, FALSE)</f>
        <v>#N/A</v>
      </c>
      <c r="P81" s="339" t="e">
        <f>VLOOKUP(A81, SDs!_xlnm.Print_Area, 7, FALSE)</f>
        <v>#N/A</v>
      </c>
      <c r="Q81" s="297" t="e">
        <f>VLOOKUP(A81, SDs!_xlnm.Print_Area, 8, FALSE)</f>
        <v>#N/A</v>
      </c>
      <c r="R81" s="583"/>
      <c r="S81" s="345"/>
      <c r="W81" s="772"/>
    </row>
    <row r="82" spans="1:23" s="773" customFormat="1" x14ac:dyDescent="0.35">
      <c r="A82" s="767"/>
      <c r="B82" s="625" t="e">
        <f>VLOOKUP(A82, SDs!_xlnm.Print_Area, 2, FALSE)</f>
        <v>#N/A</v>
      </c>
      <c r="C82" s="768"/>
      <c r="D82" s="786"/>
      <c r="E82" s="502"/>
      <c r="F82" s="786"/>
      <c r="G82" s="786"/>
      <c r="H82" s="786"/>
      <c r="I82" s="833"/>
      <c r="J82" s="541"/>
      <c r="K82" s="541"/>
      <c r="L82" s="339" t="e">
        <f>VLOOKUP(A82, SDs!_xlnm.Print_Area, 3, FALSE)</f>
        <v>#N/A</v>
      </c>
      <c r="M82" s="339" t="e">
        <f>VLOOKUP(A82, SDs!_xlnm.Print_Area, 4, FALSE)</f>
        <v>#N/A</v>
      </c>
      <c r="N82" s="339" t="e">
        <f>VLOOKUP(A82, SDs!_xlnm.Print_Area, 5, FALSE)</f>
        <v>#N/A</v>
      </c>
      <c r="O82" s="735" t="e">
        <f>VLOOKUP(A82, SDs!_xlnm.Print_Area, 6, FALSE)</f>
        <v>#N/A</v>
      </c>
      <c r="P82" s="339" t="e">
        <f>VLOOKUP(A82, SDs!_xlnm.Print_Area, 7, FALSE)</f>
        <v>#N/A</v>
      </c>
      <c r="Q82" s="297" t="e">
        <f>VLOOKUP(A82, SDs!_xlnm.Print_Area, 8, FALSE)</f>
        <v>#N/A</v>
      </c>
      <c r="R82" s="583"/>
      <c r="S82" s="345"/>
      <c r="W82" s="772"/>
    </row>
    <row r="83" spans="1:23" s="773" customFormat="1" x14ac:dyDescent="0.35">
      <c r="A83" s="767"/>
      <c r="B83" s="625" t="e">
        <f>VLOOKUP(A83, SDs!_xlnm.Print_Area, 2, FALSE)</f>
        <v>#N/A</v>
      </c>
      <c r="C83" s="768"/>
      <c r="D83" s="786"/>
      <c r="E83" s="502"/>
      <c r="F83" s="786"/>
      <c r="G83" s="786"/>
      <c r="H83" s="786"/>
      <c r="I83" s="833"/>
      <c r="J83" s="541"/>
      <c r="K83" s="541"/>
      <c r="L83" s="339" t="e">
        <f>VLOOKUP(A83, SDs!_xlnm.Print_Area, 3, FALSE)</f>
        <v>#N/A</v>
      </c>
      <c r="M83" s="339" t="e">
        <f>VLOOKUP(A83, SDs!_xlnm.Print_Area, 4, FALSE)</f>
        <v>#N/A</v>
      </c>
      <c r="N83" s="339" t="e">
        <f>VLOOKUP(A83, SDs!_xlnm.Print_Area, 5, FALSE)</f>
        <v>#N/A</v>
      </c>
      <c r="O83" s="735" t="e">
        <f>VLOOKUP(A83, SDs!_xlnm.Print_Area, 6, FALSE)</f>
        <v>#N/A</v>
      </c>
      <c r="P83" s="339" t="e">
        <f>VLOOKUP(A83, SDs!_xlnm.Print_Area, 7, FALSE)</f>
        <v>#N/A</v>
      </c>
      <c r="Q83" s="297" t="e">
        <f>VLOOKUP(A83, SDs!_xlnm.Print_Area, 8, FALSE)</f>
        <v>#N/A</v>
      </c>
      <c r="R83" s="583"/>
      <c r="S83" s="345"/>
      <c r="W83" s="772"/>
    </row>
    <row r="84" spans="1:23" s="773" customFormat="1" x14ac:dyDescent="0.35">
      <c r="A84" s="767"/>
      <c r="B84" s="625" t="e">
        <f>VLOOKUP(A84, SDs!_xlnm.Print_Area, 2, FALSE)</f>
        <v>#N/A</v>
      </c>
      <c r="C84" s="768"/>
      <c r="D84" s="786"/>
      <c r="E84" s="502"/>
      <c r="F84" s="786"/>
      <c r="G84" s="786"/>
      <c r="H84" s="786"/>
      <c r="I84" s="833"/>
      <c r="J84" s="541"/>
      <c r="K84" s="541"/>
      <c r="L84" s="339" t="e">
        <f>VLOOKUP(A84, SDs!_xlnm.Print_Area, 3, FALSE)</f>
        <v>#N/A</v>
      </c>
      <c r="M84" s="339" t="e">
        <f>VLOOKUP(A84, SDs!_xlnm.Print_Area, 4, FALSE)</f>
        <v>#N/A</v>
      </c>
      <c r="N84" s="339" t="e">
        <f>VLOOKUP(A84, SDs!_xlnm.Print_Area, 5, FALSE)</f>
        <v>#N/A</v>
      </c>
      <c r="O84" s="735" t="e">
        <f>VLOOKUP(A84, SDs!_xlnm.Print_Area, 6, FALSE)</f>
        <v>#N/A</v>
      </c>
      <c r="P84" s="339" t="e">
        <f>VLOOKUP(A84, SDs!_xlnm.Print_Area, 7, FALSE)</f>
        <v>#N/A</v>
      </c>
      <c r="Q84" s="297" t="e">
        <f>VLOOKUP(A84, SDs!_xlnm.Print_Area, 8, FALSE)</f>
        <v>#N/A</v>
      </c>
      <c r="R84" s="796"/>
      <c r="S84" s="345"/>
      <c r="W84" s="772"/>
    </row>
    <row r="85" spans="1:23" s="773" customFormat="1" x14ac:dyDescent="0.35">
      <c r="A85" s="767"/>
      <c r="B85" s="625" t="e">
        <f>VLOOKUP(A85, SDs!_xlnm.Print_Area, 2, FALSE)</f>
        <v>#N/A</v>
      </c>
      <c r="C85" s="768"/>
      <c r="D85" s="786"/>
      <c r="E85" s="502"/>
      <c r="F85" s="786"/>
      <c r="G85" s="786"/>
      <c r="H85" s="786"/>
      <c r="I85" s="833"/>
      <c r="J85" s="541"/>
      <c r="K85" s="541"/>
      <c r="L85" s="339" t="e">
        <f>VLOOKUP(A85, SDs!_xlnm.Print_Area, 3, FALSE)</f>
        <v>#N/A</v>
      </c>
      <c r="M85" s="339" t="e">
        <f>VLOOKUP(A85, SDs!_xlnm.Print_Area, 4, FALSE)</f>
        <v>#N/A</v>
      </c>
      <c r="N85" s="339" t="e">
        <f>VLOOKUP(A85, SDs!_xlnm.Print_Area, 5, FALSE)</f>
        <v>#N/A</v>
      </c>
      <c r="O85" s="735" t="e">
        <f>VLOOKUP(A85, SDs!_xlnm.Print_Area, 6, FALSE)</f>
        <v>#N/A</v>
      </c>
      <c r="P85" s="339" t="e">
        <f>VLOOKUP(A85, SDs!_xlnm.Print_Area, 7, FALSE)</f>
        <v>#N/A</v>
      </c>
      <c r="Q85" s="297" t="e">
        <f>VLOOKUP(A85, SDs!_xlnm.Print_Area, 8, FALSE)</f>
        <v>#N/A</v>
      </c>
      <c r="R85" s="583"/>
      <c r="S85" s="345"/>
      <c r="W85" s="772"/>
    </row>
    <row r="86" spans="1:23" s="773" customFormat="1" x14ac:dyDescent="0.35">
      <c r="A86" s="767"/>
      <c r="B86" s="625" t="e">
        <f>VLOOKUP(A86, SDs!_xlnm.Print_Area, 2, FALSE)</f>
        <v>#N/A</v>
      </c>
      <c r="C86" s="768"/>
      <c r="D86" s="786"/>
      <c r="E86" s="502"/>
      <c r="F86" s="786"/>
      <c r="G86" s="786"/>
      <c r="H86" s="786"/>
      <c r="I86" s="833"/>
      <c r="J86" s="541"/>
      <c r="K86" s="541"/>
      <c r="L86" s="339" t="e">
        <f>VLOOKUP(A86, SDs!_xlnm.Print_Area, 3, FALSE)</f>
        <v>#N/A</v>
      </c>
      <c r="M86" s="339" t="e">
        <f>VLOOKUP(A86, SDs!_xlnm.Print_Area, 4, FALSE)</f>
        <v>#N/A</v>
      </c>
      <c r="N86" s="339" t="e">
        <f>VLOOKUP(A86, SDs!_xlnm.Print_Area, 5, FALSE)</f>
        <v>#N/A</v>
      </c>
      <c r="O86" s="735" t="e">
        <f>VLOOKUP(A86, SDs!_xlnm.Print_Area, 6, FALSE)</f>
        <v>#N/A</v>
      </c>
      <c r="P86" s="339" t="e">
        <f>VLOOKUP(A86, SDs!_xlnm.Print_Area, 7, FALSE)</f>
        <v>#N/A</v>
      </c>
      <c r="Q86" s="297" t="e">
        <f>VLOOKUP(A86, SDs!_xlnm.Print_Area, 8, FALSE)</f>
        <v>#N/A</v>
      </c>
      <c r="R86" s="583"/>
      <c r="S86" s="345"/>
      <c r="W86" s="772"/>
    </row>
    <row r="87" spans="1:23" s="773" customFormat="1" x14ac:dyDescent="0.35">
      <c r="A87" s="767"/>
      <c r="B87" s="625" t="e">
        <f>VLOOKUP(A87, SDs!_xlnm.Print_Area, 2, FALSE)</f>
        <v>#N/A</v>
      </c>
      <c r="C87" s="768"/>
      <c r="D87" s="786"/>
      <c r="E87" s="502"/>
      <c r="F87" s="786"/>
      <c r="G87" s="786"/>
      <c r="H87" s="786"/>
      <c r="I87" s="833"/>
      <c r="J87" s="541"/>
      <c r="K87" s="541"/>
      <c r="L87" s="339" t="e">
        <f>VLOOKUP(A87, SDs!_xlnm.Print_Area, 3, FALSE)</f>
        <v>#N/A</v>
      </c>
      <c r="M87" s="339" t="e">
        <f>VLOOKUP(A87, SDs!_xlnm.Print_Area, 4, FALSE)</f>
        <v>#N/A</v>
      </c>
      <c r="N87" s="339" t="e">
        <f>VLOOKUP(A87, SDs!_xlnm.Print_Area, 5, FALSE)</f>
        <v>#N/A</v>
      </c>
      <c r="O87" s="735" t="e">
        <f>VLOOKUP(A87, SDs!_xlnm.Print_Area, 6, FALSE)</f>
        <v>#N/A</v>
      </c>
      <c r="P87" s="339" t="e">
        <f>VLOOKUP(A87, SDs!_xlnm.Print_Area, 7, FALSE)</f>
        <v>#N/A</v>
      </c>
      <c r="Q87" s="297" t="e">
        <f>VLOOKUP(A87, SDs!_xlnm.Print_Area, 8, FALSE)</f>
        <v>#N/A</v>
      </c>
      <c r="R87" s="583"/>
      <c r="S87" s="345"/>
      <c r="W87" s="772"/>
    </row>
    <row r="88" spans="1:23" s="773" customFormat="1" x14ac:dyDescent="0.35">
      <c r="A88" s="767"/>
      <c r="B88" s="625" t="e">
        <f>VLOOKUP(A88, SDs!_xlnm.Print_Area, 2, FALSE)</f>
        <v>#N/A</v>
      </c>
      <c r="C88" s="768"/>
      <c r="D88" s="786"/>
      <c r="E88" s="502"/>
      <c r="F88" s="786"/>
      <c r="G88" s="786"/>
      <c r="H88" s="786"/>
      <c r="I88" s="833"/>
      <c r="J88" s="541"/>
      <c r="K88" s="541"/>
      <c r="L88" s="339" t="e">
        <f>VLOOKUP(A88, SDs!_xlnm.Print_Area, 3, FALSE)</f>
        <v>#N/A</v>
      </c>
      <c r="M88" s="339" t="e">
        <f>VLOOKUP(A88, SDs!_xlnm.Print_Area, 4, FALSE)</f>
        <v>#N/A</v>
      </c>
      <c r="N88" s="339" t="e">
        <f>VLOOKUP(A88, SDs!_xlnm.Print_Area, 5, FALSE)</f>
        <v>#N/A</v>
      </c>
      <c r="O88" s="735" t="e">
        <f>VLOOKUP(A88, SDs!_xlnm.Print_Area, 6, FALSE)</f>
        <v>#N/A</v>
      </c>
      <c r="P88" s="339" t="e">
        <f>VLOOKUP(A88, SDs!_xlnm.Print_Area, 7, FALSE)</f>
        <v>#N/A</v>
      </c>
      <c r="Q88" s="297" t="e">
        <f>VLOOKUP(A88, SDs!_xlnm.Print_Area, 8, FALSE)</f>
        <v>#N/A</v>
      </c>
      <c r="R88" s="583"/>
      <c r="S88" s="345"/>
      <c r="W88" s="772"/>
    </row>
    <row r="89" spans="1:23" s="773" customFormat="1" x14ac:dyDescent="0.35">
      <c r="A89" s="767"/>
      <c r="B89" s="625" t="e">
        <f>VLOOKUP(A89, SDs!_xlnm.Print_Area, 2, FALSE)</f>
        <v>#N/A</v>
      </c>
      <c r="C89" s="768"/>
      <c r="D89" s="786"/>
      <c r="E89" s="502"/>
      <c r="F89" s="786"/>
      <c r="G89" s="786"/>
      <c r="H89" s="786"/>
      <c r="I89" s="833"/>
      <c r="J89" s="541"/>
      <c r="K89" s="541"/>
      <c r="L89" s="339" t="e">
        <f>VLOOKUP(A89, SDs!_xlnm.Print_Area, 3, FALSE)</f>
        <v>#N/A</v>
      </c>
      <c r="M89" s="339" t="e">
        <f>VLOOKUP(A89, SDs!_xlnm.Print_Area, 4, FALSE)</f>
        <v>#N/A</v>
      </c>
      <c r="N89" s="339" t="e">
        <f>VLOOKUP(A89, SDs!_xlnm.Print_Area, 5, FALSE)</f>
        <v>#N/A</v>
      </c>
      <c r="O89" s="735" t="e">
        <f>VLOOKUP(A89, SDs!_xlnm.Print_Area, 6, FALSE)</f>
        <v>#N/A</v>
      </c>
      <c r="P89" s="339" t="e">
        <f>VLOOKUP(A89, SDs!_xlnm.Print_Area, 7, FALSE)</f>
        <v>#N/A</v>
      </c>
      <c r="Q89" s="297" t="e">
        <f>VLOOKUP(A89, SDs!_xlnm.Print_Area, 8, FALSE)</f>
        <v>#N/A</v>
      </c>
      <c r="R89" s="583"/>
      <c r="S89" s="345"/>
      <c r="W89" s="772"/>
    </row>
    <row r="90" spans="1:23" s="773" customFormat="1" x14ac:dyDescent="0.35">
      <c r="A90" s="767"/>
      <c r="B90" s="625" t="e">
        <f>VLOOKUP(A90, SDs!_xlnm.Print_Area, 2, FALSE)</f>
        <v>#N/A</v>
      </c>
      <c r="C90" s="768"/>
      <c r="D90" s="786"/>
      <c r="E90" s="502"/>
      <c r="F90" s="786"/>
      <c r="G90" s="786"/>
      <c r="H90" s="786"/>
      <c r="I90" s="833"/>
      <c r="J90" s="541"/>
      <c r="K90" s="541"/>
      <c r="L90" s="339" t="e">
        <f>VLOOKUP(A90, SDs!_xlnm.Print_Area, 3, FALSE)</f>
        <v>#N/A</v>
      </c>
      <c r="M90" s="339" t="e">
        <f>VLOOKUP(A90, SDs!_xlnm.Print_Area, 4, FALSE)</f>
        <v>#N/A</v>
      </c>
      <c r="N90" s="339" t="e">
        <f>VLOOKUP(A90, SDs!_xlnm.Print_Area, 5, FALSE)</f>
        <v>#N/A</v>
      </c>
      <c r="O90" s="735" t="e">
        <f>VLOOKUP(A90, SDs!_xlnm.Print_Area, 6, FALSE)</f>
        <v>#N/A</v>
      </c>
      <c r="P90" s="339" t="e">
        <f>VLOOKUP(A90, SDs!_xlnm.Print_Area, 7, FALSE)</f>
        <v>#N/A</v>
      </c>
      <c r="Q90" s="297" t="e">
        <f>VLOOKUP(A90, SDs!_xlnm.Print_Area, 8, FALSE)</f>
        <v>#N/A</v>
      </c>
      <c r="R90" s="583"/>
      <c r="S90" s="345"/>
      <c r="W90" s="772"/>
    </row>
    <row r="91" spans="1:23" s="773" customFormat="1" x14ac:dyDescent="0.35">
      <c r="A91" s="767"/>
      <c r="B91" s="625" t="e">
        <f>VLOOKUP(A91, SDs!_xlnm.Print_Area, 2, FALSE)</f>
        <v>#N/A</v>
      </c>
      <c r="C91" s="768"/>
      <c r="D91" s="786"/>
      <c r="E91" s="502"/>
      <c r="F91" s="786"/>
      <c r="G91" s="786"/>
      <c r="H91" s="786"/>
      <c r="I91" s="833"/>
      <c r="J91" s="541"/>
      <c r="K91" s="541"/>
      <c r="L91" s="339" t="e">
        <f>VLOOKUP(A91, SDs!_xlnm.Print_Area, 3, FALSE)</f>
        <v>#N/A</v>
      </c>
      <c r="M91" s="339" t="e">
        <f>VLOOKUP(A91, SDs!_xlnm.Print_Area, 4, FALSE)</f>
        <v>#N/A</v>
      </c>
      <c r="N91" s="339" t="e">
        <f>VLOOKUP(A91, SDs!_xlnm.Print_Area, 5, FALSE)</f>
        <v>#N/A</v>
      </c>
      <c r="O91" s="735" t="e">
        <f>VLOOKUP(A91, SDs!_xlnm.Print_Area, 6, FALSE)</f>
        <v>#N/A</v>
      </c>
      <c r="P91" s="339" t="e">
        <f>VLOOKUP(A91, SDs!_xlnm.Print_Area, 7, FALSE)</f>
        <v>#N/A</v>
      </c>
      <c r="Q91" s="297" t="e">
        <f>VLOOKUP(A91, SDs!_xlnm.Print_Area, 8, FALSE)</f>
        <v>#N/A</v>
      </c>
      <c r="R91" s="583"/>
      <c r="S91" s="345"/>
      <c r="W91" s="772"/>
    </row>
    <row r="92" spans="1:23" s="773" customFormat="1" x14ac:dyDescent="0.35">
      <c r="A92" s="767"/>
      <c r="B92" s="625" t="e">
        <f>VLOOKUP(A92, SDs!_xlnm.Print_Area, 2, FALSE)</f>
        <v>#N/A</v>
      </c>
      <c r="C92" s="768"/>
      <c r="D92" s="786"/>
      <c r="E92" s="502"/>
      <c r="F92" s="786"/>
      <c r="G92" s="786"/>
      <c r="H92" s="786"/>
      <c r="I92" s="833"/>
      <c r="J92" s="541"/>
      <c r="K92" s="541"/>
      <c r="L92" s="339" t="e">
        <f>VLOOKUP(A92, SDs!_xlnm.Print_Area, 3, FALSE)</f>
        <v>#N/A</v>
      </c>
      <c r="M92" s="339" t="e">
        <f>VLOOKUP(A92, SDs!_xlnm.Print_Area, 4, FALSE)</f>
        <v>#N/A</v>
      </c>
      <c r="N92" s="339" t="e">
        <f>VLOOKUP(A92, SDs!_xlnm.Print_Area, 5, FALSE)</f>
        <v>#N/A</v>
      </c>
      <c r="O92" s="735" t="e">
        <f>VLOOKUP(A92, SDs!_xlnm.Print_Area, 6, FALSE)</f>
        <v>#N/A</v>
      </c>
      <c r="P92" s="339" t="e">
        <f>VLOOKUP(A92, SDs!_xlnm.Print_Area, 7, FALSE)</f>
        <v>#N/A</v>
      </c>
      <c r="Q92" s="297" t="e">
        <f>VLOOKUP(A92, SDs!_xlnm.Print_Area, 8, FALSE)</f>
        <v>#N/A</v>
      </c>
      <c r="R92" s="583"/>
      <c r="S92" s="345"/>
      <c r="W92" s="772"/>
    </row>
    <row r="93" spans="1:23" s="773" customFormat="1" x14ac:dyDescent="0.35">
      <c r="A93" s="767"/>
      <c r="B93" s="625" t="e">
        <f>VLOOKUP(A93, SDs!_xlnm.Print_Area, 2, FALSE)</f>
        <v>#N/A</v>
      </c>
      <c r="C93" s="768"/>
      <c r="D93" s="786"/>
      <c r="E93" s="502"/>
      <c r="F93" s="786"/>
      <c r="G93" s="786"/>
      <c r="H93" s="786"/>
      <c r="I93" s="833"/>
      <c r="J93" s="541"/>
      <c r="K93" s="541"/>
      <c r="L93" s="339" t="e">
        <f>VLOOKUP(A93, SDs!_xlnm.Print_Area, 3, FALSE)</f>
        <v>#N/A</v>
      </c>
      <c r="M93" s="339" t="e">
        <f>VLOOKUP(A93, SDs!_xlnm.Print_Area, 4, FALSE)</f>
        <v>#N/A</v>
      </c>
      <c r="N93" s="339" t="e">
        <f>VLOOKUP(A93, SDs!_xlnm.Print_Area, 5, FALSE)</f>
        <v>#N/A</v>
      </c>
      <c r="O93" s="735" t="e">
        <f>VLOOKUP(A93, SDs!_xlnm.Print_Area, 6, FALSE)</f>
        <v>#N/A</v>
      </c>
      <c r="P93" s="339" t="e">
        <f>VLOOKUP(A93, SDs!_xlnm.Print_Area, 7, FALSE)</f>
        <v>#N/A</v>
      </c>
      <c r="Q93" s="297" t="e">
        <f>VLOOKUP(A93, SDs!_xlnm.Print_Area, 8, FALSE)</f>
        <v>#N/A</v>
      </c>
      <c r="R93" s="584"/>
      <c r="S93" s="345"/>
      <c r="W93" s="772"/>
    </row>
    <row r="94" spans="1:23" s="773" customFormat="1" x14ac:dyDescent="0.35">
      <c r="A94" s="767"/>
      <c r="B94" s="625" t="e">
        <f>VLOOKUP(A94, SDs!_xlnm.Print_Area, 2, FALSE)</f>
        <v>#N/A</v>
      </c>
      <c r="C94" s="768"/>
      <c r="D94" s="786"/>
      <c r="E94" s="502"/>
      <c r="F94" s="786"/>
      <c r="G94" s="786"/>
      <c r="H94" s="786"/>
      <c r="I94" s="833"/>
      <c r="J94" s="541"/>
      <c r="K94" s="541"/>
      <c r="L94" s="339" t="e">
        <f>VLOOKUP(A94, SDs!_xlnm.Print_Area, 3, FALSE)</f>
        <v>#N/A</v>
      </c>
      <c r="M94" s="339" t="e">
        <f>VLOOKUP(A94, SDs!_xlnm.Print_Area, 4, FALSE)</f>
        <v>#N/A</v>
      </c>
      <c r="N94" s="339" t="e">
        <f>VLOOKUP(A94, SDs!_xlnm.Print_Area, 5, FALSE)</f>
        <v>#N/A</v>
      </c>
      <c r="O94" s="735" t="e">
        <f>VLOOKUP(A94, SDs!_xlnm.Print_Area, 6, FALSE)</f>
        <v>#N/A</v>
      </c>
      <c r="P94" s="339" t="e">
        <f>VLOOKUP(A94, SDs!_xlnm.Print_Area, 7, FALSE)</f>
        <v>#N/A</v>
      </c>
      <c r="Q94" s="297" t="e">
        <f>VLOOKUP(A94, SDs!_xlnm.Print_Area, 8, FALSE)</f>
        <v>#N/A</v>
      </c>
      <c r="R94" s="584"/>
      <c r="S94" s="345"/>
      <c r="W94" s="772"/>
    </row>
    <row r="95" spans="1:23" s="773" customFormat="1" x14ac:dyDescent="0.35">
      <c r="A95" s="767"/>
      <c r="B95" s="625" t="e">
        <f>VLOOKUP(A95, SDs!_xlnm.Print_Area, 2, FALSE)</f>
        <v>#N/A</v>
      </c>
      <c r="C95" s="768"/>
      <c r="D95" s="786"/>
      <c r="E95" s="502"/>
      <c r="F95" s="786"/>
      <c r="G95" s="786"/>
      <c r="H95" s="786"/>
      <c r="I95" s="833"/>
      <c r="J95" s="541"/>
      <c r="K95" s="541"/>
      <c r="L95" s="339" t="e">
        <f>VLOOKUP(A95, SDs!_xlnm.Print_Area, 3, FALSE)</f>
        <v>#N/A</v>
      </c>
      <c r="M95" s="339" t="e">
        <f>VLOOKUP(A95, SDs!_xlnm.Print_Area, 4, FALSE)</f>
        <v>#N/A</v>
      </c>
      <c r="N95" s="339" t="e">
        <f>VLOOKUP(A95, SDs!_xlnm.Print_Area, 5, FALSE)</f>
        <v>#N/A</v>
      </c>
      <c r="O95" s="735" t="e">
        <f>VLOOKUP(A95, SDs!_xlnm.Print_Area, 6, FALSE)</f>
        <v>#N/A</v>
      </c>
      <c r="P95" s="339" t="e">
        <f>VLOOKUP(A95, SDs!_xlnm.Print_Area, 7, FALSE)</f>
        <v>#N/A</v>
      </c>
      <c r="Q95" s="297" t="e">
        <f>VLOOKUP(A95, SDs!_xlnm.Print_Area, 8, FALSE)</f>
        <v>#N/A</v>
      </c>
      <c r="R95" s="583"/>
      <c r="S95" s="345"/>
      <c r="W95" s="772"/>
    </row>
    <row r="96" spans="1:23" s="773" customFormat="1" x14ac:dyDescent="0.35">
      <c r="A96" s="767"/>
      <c r="B96" s="625" t="e">
        <f>VLOOKUP(A96, SDs!_xlnm.Print_Area, 2, FALSE)</f>
        <v>#N/A</v>
      </c>
      <c r="C96" s="768"/>
      <c r="D96" s="786"/>
      <c r="E96" s="502"/>
      <c r="F96" s="786"/>
      <c r="G96" s="786"/>
      <c r="H96" s="786"/>
      <c r="I96" s="833"/>
      <c r="J96" s="541"/>
      <c r="K96" s="541"/>
      <c r="L96" s="339" t="e">
        <f>VLOOKUP(A96, SDs!_xlnm.Print_Area, 3, FALSE)</f>
        <v>#N/A</v>
      </c>
      <c r="M96" s="339" t="e">
        <f>VLOOKUP(A96, SDs!_xlnm.Print_Area, 4, FALSE)</f>
        <v>#N/A</v>
      </c>
      <c r="N96" s="339" t="e">
        <f>VLOOKUP(A96, SDs!_xlnm.Print_Area, 5, FALSE)</f>
        <v>#N/A</v>
      </c>
      <c r="O96" s="735" t="e">
        <f>VLOOKUP(A96, SDs!_xlnm.Print_Area, 6, FALSE)</f>
        <v>#N/A</v>
      </c>
      <c r="P96" s="339" t="e">
        <f>VLOOKUP(A96, SDs!_xlnm.Print_Area, 7, FALSE)</f>
        <v>#N/A</v>
      </c>
      <c r="Q96" s="297" t="e">
        <f>VLOOKUP(A96, SDs!_xlnm.Print_Area, 8, FALSE)</f>
        <v>#N/A</v>
      </c>
      <c r="R96" s="583"/>
      <c r="S96" s="797"/>
      <c r="W96" s="772"/>
    </row>
    <row r="97" spans="1:23" s="773" customFormat="1" x14ac:dyDescent="0.35">
      <c r="A97" s="767"/>
      <c r="B97" s="625" t="e">
        <f>VLOOKUP(A97, SDs!_xlnm.Print_Area, 2, FALSE)</f>
        <v>#N/A</v>
      </c>
      <c r="C97" s="768"/>
      <c r="D97" s="786"/>
      <c r="E97" s="502"/>
      <c r="F97" s="786"/>
      <c r="G97" s="786"/>
      <c r="H97" s="786"/>
      <c r="I97" s="833"/>
      <c r="J97" s="541"/>
      <c r="K97" s="541"/>
      <c r="L97" s="339" t="e">
        <f>VLOOKUP(A97, SDs!_xlnm.Print_Area, 3, FALSE)</f>
        <v>#N/A</v>
      </c>
      <c r="M97" s="339" t="e">
        <f>VLOOKUP(A97, SDs!_xlnm.Print_Area, 4, FALSE)</f>
        <v>#N/A</v>
      </c>
      <c r="N97" s="339" t="e">
        <f>VLOOKUP(A97, SDs!_xlnm.Print_Area, 5, FALSE)</f>
        <v>#N/A</v>
      </c>
      <c r="O97" s="735" t="e">
        <f>VLOOKUP(A97, SDs!_xlnm.Print_Area, 6, FALSE)</f>
        <v>#N/A</v>
      </c>
      <c r="P97" s="339" t="e">
        <f>VLOOKUP(A97, SDs!_xlnm.Print_Area, 7, FALSE)</f>
        <v>#N/A</v>
      </c>
      <c r="Q97" s="297" t="e">
        <f>VLOOKUP(A97, SDs!_xlnm.Print_Area, 8, FALSE)</f>
        <v>#N/A</v>
      </c>
      <c r="R97" s="583"/>
      <c r="S97" s="798"/>
      <c r="W97" s="772"/>
    </row>
    <row r="98" spans="1:23" s="773" customFormat="1" x14ac:dyDescent="0.35">
      <c r="A98" s="767"/>
      <c r="B98" s="625" t="e">
        <f>VLOOKUP(A98, SDs!_xlnm.Print_Area, 2, FALSE)</f>
        <v>#N/A</v>
      </c>
      <c r="C98" s="768"/>
      <c r="D98" s="786"/>
      <c r="E98" s="502"/>
      <c r="F98" s="786"/>
      <c r="G98" s="786"/>
      <c r="H98" s="786"/>
      <c r="I98" s="833"/>
      <c r="J98" s="541"/>
      <c r="K98" s="541"/>
      <c r="L98" s="339" t="e">
        <f>VLOOKUP(A98, SDs!_xlnm.Print_Area, 3, FALSE)</f>
        <v>#N/A</v>
      </c>
      <c r="M98" s="339" t="e">
        <f>VLOOKUP(A98, SDs!_xlnm.Print_Area, 4, FALSE)</f>
        <v>#N/A</v>
      </c>
      <c r="N98" s="339" t="e">
        <f>VLOOKUP(A98, SDs!_xlnm.Print_Area, 5, FALSE)</f>
        <v>#N/A</v>
      </c>
      <c r="O98" s="735" t="e">
        <f>VLOOKUP(A98, SDs!_xlnm.Print_Area, 6, FALSE)</f>
        <v>#N/A</v>
      </c>
      <c r="P98" s="339" t="e">
        <f>VLOOKUP(A98, SDs!_xlnm.Print_Area, 7, FALSE)</f>
        <v>#N/A</v>
      </c>
      <c r="Q98" s="297" t="e">
        <f>VLOOKUP(A98, SDs!_xlnm.Print_Area, 8, FALSE)</f>
        <v>#N/A</v>
      </c>
      <c r="R98" s="583"/>
      <c r="S98" s="345"/>
      <c r="W98" s="772"/>
    </row>
    <row r="99" spans="1:23" s="773" customFormat="1" x14ac:dyDescent="0.35">
      <c r="A99" s="767"/>
      <c r="B99" s="625" t="e">
        <f>VLOOKUP(A99, SDs!_xlnm.Print_Area, 2, FALSE)</f>
        <v>#N/A</v>
      </c>
      <c r="C99" s="768"/>
      <c r="D99" s="786"/>
      <c r="E99" s="502"/>
      <c r="F99" s="786"/>
      <c r="G99" s="786"/>
      <c r="H99" s="786"/>
      <c r="I99" s="833"/>
      <c r="J99" s="541"/>
      <c r="K99" s="541"/>
      <c r="L99" s="339" t="e">
        <f>VLOOKUP(A99, SDs!_xlnm.Print_Area, 3, FALSE)</f>
        <v>#N/A</v>
      </c>
      <c r="M99" s="339" t="e">
        <f>VLOOKUP(A99, SDs!_xlnm.Print_Area, 4, FALSE)</f>
        <v>#N/A</v>
      </c>
      <c r="N99" s="339" t="e">
        <f>VLOOKUP(A99, SDs!_xlnm.Print_Area, 5, FALSE)</f>
        <v>#N/A</v>
      </c>
      <c r="O99" s="735" t="e">
        <f>VLOOKUP(A99, SDs!_xlnm.Print_Area, 6, FALSE)</f>
        <v>#N/A</v>
      </c>
      <c r="P99" s="339" t="e">
        <f>VLOOKUP(A99, SDs!_xlnm.Print_Area, 7, FALSE)</f>
        <v>#N/A</v>
      </c>
      <c r="Q99" s="297" t="e">
        <f>VLOOKUP(A99, SDs!_xlnm.Print_Area, 8, FALSE)</f>
        <v>#N/A</v>
      </c>
      <c r="R99" s="583"/>
      <c r="S99" s="799"/>
      <c r="W99" s="772"/>
    </row>
    <row r="100" spans="1:23" s="773" customFormat="1" x14ac:dyDescent="0.35">
      <c r="A100" s="767"/>
      <c r="B100" s="625" t="e">
        <f>VLOOKUP(A100, SDs!_xlnm.Print_Area, 2, FALSE)</f>
        <v>#N/A</v>
      </c>
      <c r="C100" s="768"/>
      <c r="D100" s="786"/>
      <c r="E100" s="502"/>
      <c r="F100" s="786"/>
      <c r="G100" s="786"/>
      <c r="H100" s="786"/>
      <c r="I100" s="833"/>
      <c r="J100" s="541"/>
      <c r="K100" s="541"/>
      <c r="L100" s="339" t="e">
        <f>VLOOKUP(A100, SDs!_xlnm.Print_Area, 3, FALSE)</f>
        <v>#N/A</v>
      </c>
      <c r="M100" s="339" t="e">
        <f>VLOOKUP(A100, SDs!_xlnm.Print_Area, 4, FALSE)</f>
        <v>#N/A</v>
      </c>
      <c r="N100" s="339" t="e">
        <f>VLOOKUP(A100, SDs!_xlnm.Print_Area, 5, FALSE)</f>
        <v>#N/A</v>
      </c>
      <c r="O100" s="735" t="e">
        <f>VLOOKUP(A100, SDs!_xlnm.Print_Area, 6, FALSE)</f>
        <v>#N/A</v>
      </c>
      <c r="P100" s="339" t="e">
        <f>VLOOKUP(A100, SDs!_xlnm.Print_Area, 7, FALSE)</f>
        <v>#N/A</v>
      </c>
      <c r="Q100" s="297" t="e">
        <f>VLOOKUP(A100, SDs!_xlnm.Print_Area, 8, FALSE)</f>
        <v>#N/A</v>
      </c>
      <c r="R100" s="583"/>
      <c r="S100" s="345"/>
      <c r="W100" s="772"/>
    </row>
    <row r="101" spans="1:23" s="773" customFormat="1" x14ac:dyDescent="0.35">
      <c r="A101" s="767"/>
      <c r="B101" s="625" t="e">
        <f>VLOOKUP(A101, SDs!_xlnm.Print_Area, 2, FALSE)</f>
        <v>#N/A</v>
      </c>
      <c r="C101" s="768"/>
      <c r="D101" s="786"/>
      <c r="E101" s="502"/>
      <c r="F101" s="786"/>
      <c r="G101" s="786"/>
      <c r="H101" s="786"/>
      <c r="I101" s="833"/>
      <c r="J101" s="541"/>
      <c r="K101" s="541"/>
      <c r="L101" s="339" t="e">
        <f>VLOOKUP(A101, SDs!_xlnm.Print_Area, 3, FALSE)</f>
        <v>#N/A</v>
      </c>
      <c r="M101" s="339" t="e">
        <f>VLOOKUP(A101, SDs!_xlnm.Print_Area, 4, FALSE)</f>
        <v>#N/A</v>
      </c>
      <c r="N101" s="339" t="e">
        <f>VLOOKUP(A101, SDs!_xlnm.Print_Area, 5, FALSE)</f>
        <v>#N/A</v>
      </c>
      <c r="O101" s="735" t="e">
        <f>VLOOKUP(A101, SDs!_xlnm.Print_Area, 6, FALSE)</f>
        <v>#N/A</v>
      </c>
      <c r="P101" s="339" t="e">
        <f>VLOOKUP(A101, SDs!_xlnm.Print_Area, 7, FALSE)</f>
        <v>#N/A</v>
      </c>
      <c r="Q101" s="297" t="e">
        <f>VLOOKUP(A101, SDs!_xlnm.Print_Area, 8, FALSE)</f>
        <v>#N/A</v>
      </c>
      <c r="R101" s="583"/>
      <c r="S101" s="345"/>
      <c r="W101" s="772"/>
    </row>
    <row r="102" spans="1:23" s="773" customFormat="1" x14ac:dyDescent="0.35">
      <c r="A102" s="767"/>
      <c r="B102" s="625" t="e">
        <f>VLOOKUP(A102, SDs!_xlnm.Print_Area, 2, FALSE)</f>
        <v>#N/A</v>
      </c>
      <c r="C102" s="768"/>
      <c r="D102" s="786"/>
      <c r="E102" s="502"/>
      <c r="F102" s="786"/>
      <c r="G102" s="786"/>
      <c r="H102" s="786"/>
      <c r="I102" s="833"/>
      <c r="J102" s="541"/>
      <c r="K102" s="541"/>
      <c r="L102" s="339" t="e">
        <f>VLOOKUP(A102, SDs!_xlnm.Print_Area, 3, FALSE)</f>
        <v>#N/A</v>
      </c>
      <c r="M102" s="339" t="e">
        <f>VLOOKUP(A102, SDs!_xlnm.Print_Area, 4, FALSE)</f>
        <v>#N/A</v>
      </c>
      <c r="N102" s="339" t="e">
        <f>VLOOKUP(A102, SDs!_xlnm.Print_Area, 5, FALSE)</f>
        <v>#N/A</v>
      </c>
      <c r="O102" s="735" t="e">
        <f>VLOOKUP(A102, SDs!_xlnm.Print_Area, 6, FALSE)</f>
        <v>#N/A</v>
      </c>
      <c r="P102" s="339" t="e">
        <f>VLOOKUP(A102, SDs!_xlnm.Print_Area, 7, FALSE)</f>
        <v>#N/A</v>
      </c>
      <c r="Q102" s="297" t="e">
        <f>VLOOKUP(A102, SDs!_xlnm.Print_Area, 8, FALSE)</f>
        <v>#N/A</v>
      </c>
      <c r="R102" s="583"/>
      <c r="S102" s="345"/>
      <c r="W102" s="772"/>
    </row>
    <row r="103" spans="1:23" s="773" customFormat="1" x14ac:dyDescent="0.35">
      <c r="A103" s="767"/>
      <c r="B103" s="625" t="e">
        <f>VLOOKUP(A103, SDs!_xlnm.Print_Area, 2, FALSE)</f>
        <v>#N/A</v>
      </c>
      <c r="C103" s="768"/>
      <c r="D103" s="786"/>
      <c r="E103" s="502"/>
      <c r="F103" s="786"/>
      <c r="G103" s="786"/>
      <c r="H103" s="786"/>
      <c r="I103" s="833"/>
      <c r="J103" s="541"/>
      <c r="K103" s="541"/>
      <c r="L103" s="339" t="e">
        <f>VLOOKUP(A103, SDs!_xlnm.Print_Area, 3, FALSE)</f>
        <v>#N/A</v>
      </c>
      <c r="M103" s="339" t="e">
        <f>VLOOKUP(A103, SDs!_xlnm.Print_Area, 4, FALSE)</f>
        <v>#N/A</v>
      </c>
      <c r="N103" s="339" t="e">
        <f>VLOOKUP(A103, SDs!_xlnm.Print_Area, 5, FALSE)</f>
        <v>#N/A</v>
      </c>
      <c r="O103" s="735" t="e">
        <f>VLOOKUP(A103, SDs!_xlnm.Print_Area, 6, FALSE)</f>
        <v>#N/A</v>
      </c>
      <c r="P103" s="339" t="e">
        <f>VLOOKUP(A103, SDs!_xlnm.Print_Area, 7, FALSE)</f>
        <v>#N/A</v>
      </c>
      <c r="Q103" s="297" t="e">
        <f>VLOOKUP(A103, SDs!_xlnm.Print_Area, 8, FALSE)</f>
        <v>#N/A</v>
      </c>
      <c r="R103" s="583"/>
      <c r="S103" s="621"/>
      <c r="W103" s="772"/>
    </row>
    <row r="104" spans="1:23" s="773" customFormat="1" x14ac:dyDescent="0.35">
      <c r="A104" s="767"/>
      <c r="B104" s="625" t="e">
        <f>VLOOKUP(A104, SDs!_xlnm.Print_Area, 2, FALSE)</f>
        <v>#N/A</v>
      </c>
      <c r="C104" s="768"/>
      <c r="D104" s="786"/>
      <c r="E104" s="502"/>
      <c r="F104" s="786"/>
      <c r="G104" s="786"/>
      <c r="H104" s="786"/>
      <c r="I104" s="833"/>
      <c r="J104" s="541"/>
      <c r="K104" s="541"/>
      <c r="L104" s="339" t="e">
        <f>VLOOKUP(A104, SDs!_xlnm.Print_Area, 3, FALSE)</f>
        <v>#N/A</v>
      </c>
      <c r="M104" s="339" t="e">
        <f>VLOOKUP(A104, SDs!_xlnm.Print_Area, 4, FALSE)</f>
        <v>#N/A</v>
      </c>
      <c r="N104" s="339" t="e">
        <f>VLOOKUP(A104, SDs!_xlnm.Print_Area, 5, FALSE)</f>
        <v>#N/A</v>
      </c>
      <c r="O104" s="735" t="e">
        <f>VLOOKUP(A104, SDs!_xlnm.Print_Area, 6, FALSE)</f>
        <v>#N/A</v>
      </c>
      <c r="P104" s="339" t="e">
        <f>VLOOKUP(A104, SDs!_xlnm.Print_Area, 7, FALSE)</f>
        <v>#N/A</v>
      </c>
      <c r="Q104" s="297" t="e">
        <f>VLOOKUP(A104, SDs!_xlnm.Print_Area, 8, FALSE)</f>
        <v>#N/A</v>
      </c>
      <c r="R104" s="583"/>
      <c r="S104" s="345"/>
      <c r="W104" s="772"/>
    </row>
    <row r="105" spans="1:23" s="773" customFormat="1" x14ac:dyDescent="0.35">
      <c r="A105" s="767"/>
      <c r="B105" s="625" t="e">
        <f>VLOOKUP(A105, SDs!_xlnm.Print_Area, 2, FALSE)</f>
        <v>#N/A</v>
      </c>
      <c r="C105" s="768"/>
      <c r="D105" s="786"/>
      <c r="E105" s="502"/>
      <c r="F105" s="786"/>
      <c r="G105" s="786"/>
      <c r="H105" s="786"/>
      <c r="I105" s="833"/>
      <c r="J105" s="541"/>
      <c r="K105" s="541"/>
      <c r="L105" s="339" t="e">
        <f>VLOOKUP(A105, SDs!_xlnm.Print_Area, 3, FALSE)</f>
        <v>#N/A</v>
      </c>
      <c r="M105" s="339" t="e">
        <f>VLOOKUP(A105, SDs!_xlnm.Print_Area, 4, FALSE)</f>
        <v>#N/A</v>
      </c>
      <c r="N105" s="339" t="e">
        <f>VLOOKUP(A105, SDs!_xlnm.Print_Area, 5, FALSE)</f>
        <v>#N/A</v>
      </c>
      <c r="O105" s="735" t="e">
        <f>VLOOKUP(A105, SDs!_xlnm.Print_Area, 6, FALSE)</f>
        <v>#N/A</v>
      </c>
      <c r="P105" s="339" t="e">
        <f>VLOOKUP(A105, SDs!_xlnm.Print_Area, 7, FALSE)</f>
        <v>#N/A</v>
      </c>
      <c r="Q105" s="297" t="e">
        <f>VLOOKUP(A105, SDs!_xlnm.Print_Area, 8, FALSE)</f>
        <v>#N/A</v>
      </c>
      <c r="R105" s="583"/>
      <c r="S105" s="345"/>
      <c r="W105" s="772"/>
    </row>
    <row r="106" spans="1:23" s="773" customFormat="1" x14ac:dyDescent="0.35">
      <c r="A106" s="767"/>
      <c r="B106" s="625" t="e">
        <f>VLOOKUP(A106, SDs!_xlnm.Print_Area, 2, FALSE)</f>
        <v>#N/A</v>
      </c>
      <c r="C106" s="768"/>
      <c r="D106" s="786"/>
      <c r="E106" s="502"/>
      <c r="F106" s="786"/>
      <c r="G106" s="786"/>
      <c r="H106" s="786"/>
      <c r="I106" s="833"/>
      <c r="J106" s="541"/>
      <c r="K106" s="541"/>
      <c r="L106" s="339" t="e">
        <f>VLOOKUP(A106, SDs!_xlnm.Print_Area, 3, FALSE)</f>
        <v>#N/A</v>
      </c>
      <c r="M106" s="339" t="e">
        <f>VLOOKUP(A106, SDs!_xlnm.Print_Area, 4, FALSE)</f>
        <v>#N/A</v>
      </c>
      <c r="N106" s="339" t="e">
        <f>VLOOKUP(A106, SDs!_xlnm.Print_Area, 5, FALSE)</f>
        <v>#N/A</v>
      </c>
      <c r="O106" s="735" t="e">
        <f>VLOOKUP(A106, SDs!_xlnm.Print_Area, 6, FALSE)</f>
        <v>#N/A</v>
      </c>
      <c r="P106" s="339" t="e">
        <f>VLOOKUP(A106, SDs!_xlnm.Print_Area, 7, FALSE)</f>
        <v>#N/A</v>
      </c>
      <c r="Q106" s="297" t="e">
        <f>VLOOKUP(A106, SDs!_xlnm.Print_Area, 8, FALSE)</f>
        <v>#N/A</v>
      </c>
      <c r="R106" s="583"/>
      <c r="S106" s="345"/>
      <c r="W106" s="772"/>
    </row>
    <row r="107" spans="1:23" s="773" customFormat="1" x14ac:dyDescent="0.35">
      <c r="A107" s="767"/>
      <c r="B107" s="625" t="e">
        <f>VLOOKUP(A107, SDs!_xlnm.Print_Area, 2, FALSE)</f>
        <v>#N/A</v>
      </c>
      <c r="C107" s="768"/>
      <c r="D107" s="786"/>
      <c r="E107" s="502"/>
      <c r="F107" s="786"/>
      <c r="G107" s="786"/>
      <c r="H107" s="786"/>
      <c r="I107" s="833"/>
      <c r="J107" s="541"/>
      <c r="K107" s="541"/>
      <c r="L107" s="339" t="e">
        <f>VLOOKUP(A107, SDs!_xlnm.Print_Area, 3, FALSE)</f>
        <v>#N/A</v>
      </c>
      <c r="M107" s="339" t="e">
        <f>VLOOKUP(A107, SDs!_xlnm.Print_Area, 4, FALSE)</f>
        <v>#N/A</v>
      </c>
      <c r="N107" s="339" t="e">
        <f>VLOOKUP(A107, SDs!_xlnm.Print_Area, 5, FALSE)</f>
        <v>#N/A</v>
      </c>
      <c r="O107" s="735" t="e">
        <f>VLOOKUP(A107, SDs!_xlnm.Print_Area, 6, FALSE)</f>
        <v>#N/A</v>
      </c>
      <c r="P107" s="339" t="e">
        <f>VLOOKUP(A107, SDs!_xlnm.Print_Area, 7, FALSE)</f>
        <v>#N/A</v>
      </c>
      <c r="Q107" s="297" t="e">
        <f>VLOOKUP(A107, SDs!_xlnm.Print_Area, 8, FALSE)</f>
        <v>#N/A</v>
      </c>
      <c r="R107" s="583"/>
      <c r="S107" s="345"/>
      <c r="W107" s="772"/>
    </row>
    <row r="108" spans="1:23" s="773" customFormat="1" x14ac:dyDescent="0.35">
      <c r="A108" s="767"/>
      <c r="B108" s="625" t="e">
        <f>VLOOKUP(A108, SDs!_xlnm.Print_Area, 2, FALSE)</f>
        <v>#N/A</v>
      </c>
      <c r="C108" s="768"/>
      <c r="D108" s="786"/>
      <c r="E108" s="502"/>
      <c r="F108" s="786"/>
      <c r="G108" s="786"/>
      <c r="H108" s="786"/>
      <c r="I108" s="833"/>
      <c r="J108" s="541"/>
      <c r="K108" s="541"/>
      <c r="L108" s="339" t="e">
        <f>VLOOKUP(A108, SDs!_xlnm.Print_Area, 3, FALSE)</f>
        <v>#N/A</v>
      </c>
      <c r="M108" s="339" t="e">
        <f>VLOOKUP(A108, SDs!_xlnm.Print_Area, 4, FALSE)</f>
        <v>#N/A</v>
      </c>
      <c r="N108" s="339" t="e">
        <f>VLOOKUP(A108, SDs!_xlnm.Print_Area, 5, FALSE)</f>
        <v>#N/A</v>
      </c>
      <c r="O108" s="735" t="e">
        <f>VLOOKUP(A108, SDs!_xlnm.Print_Area, 6, FALSE)</f>
        <v>#N/A</v>
      </c>
      <c r="P108" s="339" t="e">
        <f>VLOOKUP(A108, SDs!_xlnm.Print_Area, 7, FALSE)</f>
        <v>#N/A</v>
      </c>
      <c r="Q108" s="297" t="e">
        <f>VLOOKUP(A108, SDs!_xlnm.Print_Area, 8, FALSE)</f>
        <v>#N/A</v>
      </c>
      <c r="R108" s="585"/>
      <c r="S108" s="345"/>
      <c r="W108" s="772"/>
    </row>
    <row r="109" spans="1:23" s="773" customFormat="1" x14ac:dyDescent="0.35">
      <c r="A109" s="767"/>
      <c r="B109" s="625" t="e">
        <f>VLOOKUP(A109, SDs!_xlnm.Print_Area, 2, FALSE)</f>
        <v>#N/A</v>
      </c>
      <c r="C109" s="768"/>
      <c r="D109" s="786"/>
      <c r="E109" s="502"/>
      <c r="F109" s="786"/>
      <c r="G109" s="786"/>
      <c r="H109" s="786"/>
      <c r="I109" s="833"/>
      <c r="J109" s="541"/>
      <c r="K109" s="541"/>
      <c r="L109" s="339" t="e">
        <f>VLOOKUP(A109, SDs!_xlnm.Print_Area, 3, FALSE)</f>
        <v>#N/A</v>
      </c>
      <c r="M109" s="339" t="e">
        <f>VLOOKUP(A109, SDs!_xlnm.Print_Area, 4, FALSE)</f>
        <v>#N/A</v>
      </c>
      <c r="N109" s="339" t="e">
        <f>VLOOKUP(A109, SDs!_xlnm.Print_Area, 5, FALSE)</f>
        <v>#N/A</v>
      </c>
      <c r="O109" s="735" t="e">
        <f>VLOOKUP(A109, SDs!_xlnm.Print_Area, 6, FALSE)</f>
        <v>#N/A</v>
      </c>
      <c r="P109" s="339" t="e">
        <f>VLOOKUP(A109, SDs!_xlnm.Print_Area, 7, FALSE)</f>
        <v>#N/A</v>
      </c>
      <c r="Q109" s="297" t="e">
        <f>VLOOKUP(A109, SDs!_xlnm.Print_Area, 8, FALSE)</f>
        <v>#N/A</v>
      </c>
      <c r="R109" s="583"/>
      <c r="S109" s="345"/>
      <c r="W109" s="772"/>
    </row>
    <row r="110" spans="1:23" s="773" customFormat="1" x14ac:dyDescent="0.35">
      <c r="A110" s="767"/>
      <c r="B110" s="625" t="e">
        <f>VLOOKUP(A110, SDs!_xlnm.Print_Area, 2, FALSE)</f>
        <v>#N/A</v>
      </c>
      <c r="C110" s="768"/>
      <c r="D110" s="786"/>
      <c r="E110" s="502"/>
      <c r="F110" s="786"/>
      <c r="G110" s="786"/>
      <c r="H110" s="786"/>
      <c r="I110" s="833"/>
      <c r="J110" s="541"/>
      <c r="K110" s="541"/>
      <c r="L110" s="339" t="e">
        <f>VLOOKUP(A110, SDs!_xlnm.Print_Area, 3, FALSE)</f>
        <v>#N/A</v>
      </c>
      <c r="M110" s="339" t="e">
        <f>VLOOKUP(A110, SDs!_xlnm.Print_Area, 4, FALSE)</f>
        <v>#N/A</v>
      </c>
      <c r="N110" s="339" t="e">
        <f>VLOOKUP(A110, SDs!_xlnm.Print_Area, 5, FALSE)</f>
        <v>#N/A</v>
      </c>
      <c r="O110" s="735" t="e">
        <f>VLOOKUP(A110, SDs!_xlnm.Print_Area, 6, FALSE)</f>
        <v>#N/A</v>
      </c>
      <c r="P110" s="339" t="e">
        <f>VLOOKUP(A110, SDs!_xlnm.Print_Area, 7, FALSE)</f>
        <v>#N/A</v>
      </c>
      <c r="Q110" s="297" t="e">
        <f>VLOOKUP(A110, SDs!_xlnm.Print_Area, 8, FALSE)</f>
        <v>#N/A</v>
      </c>
      <c r="R110" s="583"/>
      <c r="S110" s="345"/>
      <c r="W110" s="772"/>
    </row>
    <row r="111" spans="1:23" s="773" customFormat="1" x14ac:dyDescent="0.35">
      <c r="A111" s="767"/>
      <c r="B111" s="625" t="e">
        <f>VLOOKUP(A111, SDs!_xlnm.Print_Area, 2, FALSE)</f>
        <v>#N/A</v>
      </c>
      <c r="C111" s="768"/>
      <c r="D111" s="786"/>
      <c r="E111" s="502"/>
      <c r="F111" s="786"/>
      <c r="G111" s="786"/>
      <c r="H111" s="786"/>
      <c r="I111" s="833"/>
      <c r="J111" s="541"/>
      <c r="K111" s="541"/>
      <c r="L111" s="339" t="e">
        <f>VLOOKUP(A111, SDs!_xlnm.Print_Area, 3, FALSE)</f>
        <v>#N/A</v>
      </c>
      <c r="M111" s="339" t="e">
        <f>VLOOKUP(A111, SDs!_xlnm.Print_Area, 4, FALSE)</f>
        <v>#N/A</v>
      </c>
      <c r="N111" s="339" t="e">
        <f>VLOOKUP(A111, SDs!_xlnm.Print_Area, 5, FALSE)</f>
        <v>#N/A</v>
      </c>
      <c r="O111" s="735" t="e">
        <f>VLOOKUP(A111, SDs!_xlnm.Print_Area, 6, FALSE)</f>
        <v>#N/A</v>
      </c>
      <c r="P111" s="339" t="e">
        <f>VLOOKUP(A111, SDs!_xlnm.Print_Area, 7, FALSE)</f>
        <v>#N/A</v>
      </c>
      <c r="Q111" s="297" t="e">
        <f>VLOOKUP(A111, SDs!_xlnm.Print_Area, 8, FALSE)</f>
        <v>#N/A</v>
      </c>
      <c r="R111" s="583"/>
      <c r="S111" s="345"/>
      <c r="W111" s="772"/>
    </row>
    <row r="112" spans="1:23" s="773" customFormat="1" x14ac:dyDescent="0.35">
      <c r="A112" s="767"/>
      <c r="B112" s="625" t="e">
        <f>VLOOKUP(A112, SDs!_xlnm.Print_Area, 2, FALSE)</f>
        <v>#N/A</v>
      </c>
      <c r="C112" s="768"/>
      <c r="D112" s="786"/>
      <c r="E112" s="502"/>
      <c r="F112" s="786"/>
      <c r="G112" s="786"/>
      <c r="H112" s="786"/>
      <c r="I112" s="833"/>
      <c r="J112" s="541"/>
      <c r="K112" s="541"/>
      <c r="L112" s="339" t="e">
        <f>VLOOKUP(A112, SDs!_xlnm.Print_Area, 3, FALSE)</f>
        <v>#N/A</v>
      </c>
      <c r="M112" s="339" t="e">
        <f>VLOOKUP(A112, SDs!_xlnm.Print_Area, 4, FALSE)</f>
        <v>#N/A</v>
      </c>
      <c r="N112" s="339" t="e">
        <f>VLOOKUP(A112, SDs!_xlnm.Print_Area, 5, FALSE)</f>
        <v>#N/A</v>
      </c>
      <c r="O112" s="735" t="e">
        <f>VLOOKUP(A112, SDs!_xlnm.Print_Area, 6, FALSE)</f>
        <v>#N/A</v>
      </c>
      <c r="P112" s="339" t="e">
        <f>VLOOKUP(A112, SDs!_xlnm.Print_Area, 7, FALSE)</f>
        <v>#N/A</v>
      </c>
      <c r="Q112" s="297" t="e">
        <f>VLOOKUP(A112, SDs!_xlnm.Print_Area, 8, FALSE)</f>
        <v>#N/A</v>
      </c>
      <c r="R112" s="583"/>
      <c r="S112" s="345"/>
      <c r="W112" s="772"/>
    </row>
    <row r="113" spans="1:23" s="773" customFormat="1" x14ac:dyDescent="0.35">
      <c r="A113" s="767"/>
      <c r="B113" s="625" t="e">
        <f>VLOOKUP(A113, SDs!_xlnm.Print_Area, 2, FALSE)</f>
        <v>#N/A</v>
      </c>
      <c r="C113" s="768"/>
      <c r="D113" s="786"/>
      <c r="E113" s="502"/>
      <c r="F113" s="786"/>
      <c r="G113" s="786"/>
      <c r="H113" s="786"/>
      <c r="I113" s="833"/>
      <c r="J113" s="541"/>
      <c r="K113" s="541"/>
      <c r="L113" s="339" t="e">
        <f>VLOOKUP(A113, SDs!_xlnm.Print_Area, 3, FALSE)</f>
        <v>#N/A</v>
      </c>
      <c r="M113" s="339" t="e">
        <f>VLOOKUP(A113, SDs!_xlnm.Print_Area, 4, FALSE)</f>
        <v>#N/A</v>
      </c>
      <c r="N113" s="339" t="e">
        <f>VLOOKUP(A113, SDs!_xlnm.Print_Area, 5, FALSE)</f>
        <v>#N/A</v>
      </c>
      <c r="O113" s="735" t="e">
        <f>VLOOKUP(A113, SDs!_xlnm.Print_Area, 6, FALSE)</f>
        <v>#N/A</v>
      </c>
      <c r="P113" s="339" t="e">
        <f>VLOOKUP(A113, SDs!_xlnm.Print_Area, 7, FALSE)</f>
        <v>#N/A</v>
      </c>
      <c r="Q113" s="297" t="e">
        <f>VLOOKUP(A113, SDs!_xlnm.Print_Area, 8, FALSE)</f>
        <v>#N/A</v>
      </c>
      <c r="R113" s="583"/>
      <c r="S113" s="345"/>
      <c r="W113" s="772"/>
    </row>
    <row r="114" spans="1:23" s="773" customFormat="1" x14ac:dyDescent="0.35">
      <c r="A114" s="767"/>
      <c r="B114" s="625" t="e">
        <f>VLOOKUP(A114, SDs!_xlnm.Print_Area, 2, FALSE)</f>
        <v>#N/A</v>
      </c>
      <c r="C114" s="768"/>
      <c r="D114" s="786"/>
      <c r="E114" s="502"/>
      <c r="F114" s="786"/>
      <c r="G114" s="786"/>
      <c r="H114" s="786"/>
      <c r="I114" s="833"/>
      <c r="J114" s="541"/>
      <c r="K114" s="541"/>
      <c r="L114" s="339" t="e">
        <f>VLOOKUP(A114, SDs!_xlnm.Print_Area, 3, FALSE)</f>
        <v>#N/A</v>
      </c>
      <c r="M114" s="339" t="e">
        <f>VLOOKUP(A114, SDs!_xlnm.Print_Area, 4, FALSE)</f>
        <v>#N/A</v>
      </c>
      <c r="N114" s="339" t="e">
        <f>VLOOKUP(A114, SDs!_xlnm.Print_Area, 5, FALSE)</f>
        <v>#N/A</v>
      </c>
      <c r="O114" s="735" t="e">
        <f>VLOOKUP(A114, SDs!_xlnm.Print_Area, 6, FALSE)</f>
        <v>#N/A</v>
      </c>
      <c r="P114" s="339" t="e">
        <f>VLOOKUP(A114, SDs!_xlnm.Print_Area, 7, FALSE)</f>
        <v>#N/A</v>
      </c>
      <c r="Q114" s="297" t="e">
        <f>VLOOKUP(A114, SDs!_xlnm.Print_Area, 8, FALSE)</f>
        <v>#N/A</v>
      </c>
      <c r="R114" s="583"/>
      <c r="S114" s="345"/>
      <c r="W114" s="772"/>
    </row>
    <row r="115" spans="1:23" s="773" customFormat="1" x14ac:dyDescent="0.35">
      <c r="A115" s="767"/>
      <c r="B115" s="625" t="e">
        <f>VLOOKUP(A115, SDs!_xlnm.Print_Area, 2, FALSE)</f>
        <v>#N/A</v>
      </c>
      <c r="C115" s="768"/>
      <c r="D115" s="786"/>
      <c r="E115" s="502"/>
      <c r="F115" s="786"/>
      <c r="G115" s="786"/>
      <c r="H115" s="786"/>
      <c r="I115" s="833"/>
      <c r="J115" s="541"/>
      <c r="K115" s="541"/>
      <c r="L115" s="339" t="e">
        <f>VLOOKUP(A115, SDs!_xlnm.Print_Area, 3, FALSE)</f>
        <v>#N/A</v>
      </c>
      <c r="M115" s="339" t="e">
        <f>VLOOKUP(A115, SDs!_xlnm.Print_Area, 4, FALSE)</f>
        <v>#N/A</v>
      </c>
      <c r="N115" s="339" t="e">
        <f>VLOOKUP(A115, SDs!_xlnm.Print_Area, 5, FALSE)</f>
        <v>#N/A</v>
      </c>
      <c r="O115" s="735" t="e">
        <f>VLOOKUP(A115, SDs!_xlnm.Print_Area, 6, FALSE)</f>
        <v>#N/A</v>
      </c>
      <c r="P115" s="339" t="e">
        <f>VLOOKUP(A115, SDs!_xlnm.Print_Area, 7, FALSE)</f>
        <v>#N/A</v>
      </c>
      <c r="Q115" s="297" t="e">
        <f>VLOOKUP(A115, SDs!_xlnm.Print_Area, 8, FALSE)</f>
        <v>#N/A</v>
      </c>
      <c r="R115" s="583"/>
      <c r="S115" s="345"/>
      <c r="W115" s="772"/>
    </row>
    <row r="116" spans="1:23" s="773" customFormat="1" x14ac:dyDescent="0.35">
      <c r="A116" s="767"/>
      <c r="B116" s="625" t="e">
        <f>VLOOKUP(A116, SDs!_xlnm.Print_Area, 2, FALSE)</f>
        <v>#N/A</v>
      </c>
      <c r="C116" s="768"/>
      <c r="D116" s="786"/>
      <c r="E116" s="502"/>
      <c r="F116" s="786"/>
      <c r="G116" s="786"/>
      <c r="H116" s="786"/>
      <c r="I116" s="833"/>
      <c r="J116" s="541"/>
      <c r="K116" s="541"/>
      <c r="L116" s="339" t="e">
        <f>VLOOKUP(A116, SDs!_xlnm.Print_Area, 3, FALSE)</f>
        <v>#N/A</v>
      </c>
      <c r="M116" s="339" t="e">
        <f>VLOOKUP(A116, SDs!_xlnm.Print_Area, 4, FALSE)</f>
        <v>#N/A</v>
      </c>
      <c r="N116" s="339" t="e">
        <f>VLOOKUP(A116, SDs!_xlnm.Print_Area, 5, FALSE)</f>
        <v>#N/A</v>
      </c>
      <c r="O116" s="735" t="e">
        <f>VLOOKUP(A116, SDs!_xlnm.Print_Area, 6, FALSE)</f>
        <v>#N/A</v>
      </c>
      <c r="P116" s="339" t="e">
        <f>VLOOKUP(A116, SDs!_xlnm.Print_Area, 7, FALSE)</f>
        <v>#N/A</v>
      </c>
      <c r="Q116" s="297" t="e">
        <f>VLOOKUP(A116, SDs!_xlnm.Print_Area, 8, FALSE)</f>
        <v>#N/A</v>
      </c>
      <c r="R116" s="583"/>
      <c r="S116" s="345"/>
      <c r="W116" s="772"/>
    </row>
    <row r="117" spans="1:23" s="773" customFormat="1" x14ac:dyDescent="0.35">
      <c r="A117" s="767"/>
      <c r="B117" s="625" t="e">
        <f>VLOOKUP(A117, SDs!_xlnm.Print_Area, 2, FALSE)</f>
        <v>#N/A</v>
      </c>
      <c r="C117" s="768"/>
      <c r="D117" s="786"/>
      <c r="E117" s="502"/>
      <c r="F117" s="786"/>
      <c r="G117" s="786"/>
      <c r="H117" s="786"/>
      <c r="I117" s="833"/>
      <c r="J117" s="541"/>
      <c r="K117" s="541"/>
      <c r="L117" s="339" t="e">
        <f>VLOOKUP(A117, SDs!_xlnm.Print_Area, 3, FALSE)</f>
        <v>#N/A</v>
      </c>
      <c r="M117" s="339" t="e">
        <f>VLOOKUP(A117, SDs!_xlnm.Print_Area, 4, FALSE)</f>
        <v>#N/A</v>
      </c>
      <c r="N117" s="339" t="e">
        <f>VLOOKUP(A117, SDs!_xlnm.Print_Area, 5, FALSE)</f>
        <v>#N/A</v>
      </c>
      <c r="O117" s="735" t="e">
        <f>VLOOKUP(A117, SDs!_xlnm.Print_Area, 6, FALSE)</f>
        <v>#N/A</v>
      </c>
      <c r="P117" s="339" t="e">
        <f>VLOOKUP(A117, SDs!_xlnm.Print_Area, 7, FALSE)</f>
        <v>#N/A</v>
      </c>
      <c r="Q117" s="297" t="e">
        <f>VLOOKUP(A117, SDs!_xlnm.Print_Area, 8, FALSE)</f>
        <v>#N/A</v>
      </c>
      <c r="R117" s="583"/>
      <c r="S117" s="345"/>
      <c r="W117" s="772"/>
    </row>
    <row r="118" spans="1:23" s="773" customFormat="1" x14ac:dyDescent="0.35">
      <c r="A118" s="767"/>
      <c r="B118" s="625" t="e">
        <f>VLOOKUP(A118, SDs!_xlnm.Print_Area, 2, FALSE)</f>
        <v>#N/A</v>
      </c>
      <c r="C118" s="768"/>
      <c r="D118" s="786"/>
      <c r="E118" s="502"/>
      <c r="F118" s="786"/>
      <c r="G118" s="786"/>
      <c r="H118" s="786"/>
      <c r="I118" s="833"/>
      <c r="J118" s="541"/>
      <c r="K118" s="541"/>
      <c r="L118" s="339" t="e">
        <f>VLOOKUP(A118, SDs!_xlnm.Print_Area, 3, FALSE)</f>
        <v>#N/A</v>
      </c>
      <c r="M118" s="339" t="e">
        <f>VLOOKUP(A118, SDs!_xlnm.Print_Area, 4, FALSE)</f>
        <v>#N/A</v>
      </c>
      <c r="N118" s="339" t="e">
        <f>VLOOKUP(A118, SDs!_xlnm.Print_Area, 5, FALSE)</f>
        <v>#N/A</v>
      </c>
      <c r="O118" s="735" t="e">
        <f>VLOOKUP(A118, SDs!_xlnm.Print_Area, 6, FALSE)</f>
        <v>#N/A</v>
      </c>
      <c r="P118" s="339" t="e">
        <f>VLOOKUP(A118, SDs!_xlnm.Print_Area, 7, FALSE)</f>
        <v>#N/A</v>
      </c>
      <c r="Q118" s="297" t="e">
        <f>VLOOKUP(A118, SDs!_xlnm.Print_Area, 8, FALSE)</f>
        <v>#N/A</v>
      </c>
      <c r="R118" s="583"/>
      <c r="S118" s="345"/>
      <c r="W118" s="772"/>
    </row>
    <row r="119" spans="1:23" s="773" customFormat="1" x14ac:dyDescent="0.35">
      <c r="A119" s="767"/>
      <c r="B119" s="625" t="e">
        <f>VLOOKUP(A119, SDs!_xlnm.Print_Area, 2, FALSE)</f>
        <v>#N/A</v>
      </c>
      <c r="C119" s="768"/>
      <c r="D119" s="786"/>
      <c r="E119" s="502"/>
      <c r="F119" s="786"/>
      <c r="G119" s="786"/>
      <c r="H119" s="786"/>
      <c r="I119" s="833"/>
      <c r="J119" s="541"/>
      <c r="K119" s="541"/>
      <c r="L119" s="339" t="e">
        <f>VLOOKUP(A119, SDs!_xlnm.Print_Area, 3, FALSE)</f>
        <v>#N/A</v>
      </c>
      <c r="M119" s="339" t="e">
        <f>VLOOKUP(A119, SDs!_xlnm.Print_Area, 4, FALSE)</f>
        <v>#N/A</v>
      </c>
      <c r="N119" s="339" t="e">
        <f>VLOOKUP(A119, SDs!_xlnm.Print_Area, 5, FALSE)</f>
        <v>#N/A</v>
      </c>
      <c r="O119" s="735" t="e">
        <f>VLOOKUP(A119, SDs!_xlnm.Print_Area, 6, FALSE)</f>
        <v>#N/A</v>
      </c>
      <c r="P119" s="339" t="e">
        <f>VLOOKUP(A119, SDs!_xlnm.Print_Area, 7, FALSE)</f>
        <v>#N/A</v>
      </c>
      <c r="Q119" s="297" t="e">
        <f>VLOOKUP(A119, SDs!_xlnm.Print_Area, 8, FALSE)</f>
        <v>#N/A</v>
      </c>
      <c r="R119" s="583"/>
      <c r="S119" s="345"/>
      <c r="W119" s="772"/>
    </row>
    <row r="120" spans="1:23" s="773" customFormat="1" x14ac:dyDescent="0.35">
      <c r="A120" s="767"/>
      <c r="B120" s="625" t="e">
        <f>VLOOKUP(A120, SDs!_xlnm.Print_Area, 2, FALSE)</f>
        <v>#N/A</v>
      </c>
      <c r="C120" s="768"/>
      <c r="D120" s="786"/>
      <c r="E120" s="502"/>
      <c r="F120" s="786"/>
      <c r="G120" s="786"/>
      <c r="H120" s="786"/>
      <c r="I120" s="833"/>
      <c r="J120" s="541"/>
      <c r="K120" s="541"/>
      <c r="L120" s="339" t="e">
        <f>VLOOKUP(A120, SDs!_xlnm.Print_Area, 3, FALSE)</f>
        <v>#N/A</v>
      </c>
      <c r="M120" s="339" t="e">
        <f>VLOOKUP(A120, SDs!_xlnm.Print_Area, 4, FALSE)</f>
        <v>#N/A</v>
      </c>
      <c r="N120" s="339" t="e">
        <f>VLOOKUP(A120, SDs!_xlnm.Print_Area, 5, FALSE)</f>
        <v>#N/A</v>
      </c>
      <c r="O120" s="735" t="e">
        <f>VLOOKUP(A120, SDs!_xlnm.Print_Area, 6, FALSE)</f>
        <v>#N/A</v>
      </c>
      <c r="P120" s="339" t="e">
        <f>VLOOKUP(A120, SDs!_xlnm.Print_Area, 7, FALSE)</f>
        <v>#N/A</v>
      </c>
      <c r="Q120" s="297" t="e">
        <f>VLOOKUP(A120, SDs!_xlnm.Print_Area, 8, FALSE)</f>
        <v>#N/A</v>
      </c>
      <c r="R120" s="583"/>
      <c r="S120" s="345"/>
      <c r="W120" s="772"/>
    </row>
    <row r="121" spans="1:23" s="773" customFormat="1" x14ac:dyDescent="0.35">
      <c r="A121" s="767"/>
      <c r="B121" s="625" t="e">
        <f>VLOOKUP(A121, SDs!_xlnm.Print_Area, 2, FALSE)</f>
        <v>#N/A</v>
      </c>
      <c r="C121" s="768"/>
      <c r="D121" s="786"/>
      <c r="E121" s="502"/>
      <c r="F121" s="786"/>
      <c r="G121" s="786"/>
      <c r="H121" s="786"/>
      <c r="I121" s="833"/>
      <c r="J121" s="541"/>
      <c r="K121" s="541"/>
      <c r="L121" s="339" t="e">
        <f>VLOOKUP(A121, SDs!_xlnm.Print_Area, 3, FALSE)</f>
        <v>#N/A</v>
      </c>
      <c r="M121" s="339" t="e">
        <f>VLOOKUP(A121, SDs!_xlnm.Print_Area, 4, FALSE)</f>
        <v>#N/A</v>
      </c>
      <c r="N121" s="339" t="e">
        <f>VLOOKUP(A121, SDs!_xlnm.Print_Area, 5, FALSE)</f>
        <v>#N/A</v>
      </c>
      <c r="O121" s="735" t="e">
        <f>VLOOKUP(A121, SDs!_xlnm.Print_Area, 6, FALSE)</f>
        <v>#N/A</v>
      </c>
      <c r="P121" s="339" t="e">
        <f>VLOOKUP(A121, SDs!_xlnm.Print_Area, 7, FALSE)</f>
        <v>#N/A</v>
      </c>
      <c r="Q121" s="297" t="e">
        <f>VLOOKUP(A121, SDs!_xlnm.Print_Area, 8, FALSE)</f>
        <v>#N/A</v>
      </c>
      <c r="R121" s="583"/>
      <c r="S121" s="345"/>
      <c r="W121" s="772"/>
    </row>
    <row r="122" spans="1:23" s="773" customFormat="1" x14ac:dyDescent="0.35">
      <c r="A122" s="767"/>
      <c r="B122" s="625" t="e">
        <f>VLOOKUP(A122, SDs!_xlnm.Print_Area, 2, FALSE)</f>
        <v>#N/A</v>
      </c>
      <c r="C122" s="768"/>
      <c r="D122" s="779"/>
      <c r="E122" s="503"/>
      <c r="F122" s="779"/>
      <c r="G122" s="779"/>
      <c r="H122" s="779"/>
      <c r="I122" s="834"/>
      <c r="J122" s="501"/>
      <c r="K122" s="501"/>
      <c r="L122" s="339" t="e">
        <f>VLOOKUP(A122, SDs!_xlnm.Print_Area, 3, FALSE)</f>
        <v>#N/A</v>
      </c>
      <c r="M122" s="339" t="e">
        <f>VLOOKUP(A122, SDs!_xlnm.Print_Area, 4, FALSE)</f>
        <v>#N/A</v>
      </c>
      <c r="N122" s="339" t="e">
        <f>VLOOKUP(A122, SDs!_xlnm.Print_Area, 5, FALSE)</f>
        <v>#N/A</v>
      </c>
      <c r="O122" s="735" t="e">
        <f>VLOOKUP(A122, SDs!_xlnm.Print_Area, 6, FALSE)</f>
        <v>#N/A</v>
      </c>
      <c r="P122" s="339" t="e">
        <f>VLOOKUP(A122, SDs!_xlnm.Print_Area, 7, FALSE)</f>
        <v>#N/A</v>
      </c>
      <c r="Q122" s="297" t="e">
        <f>VLOOKUP(A122, SDs!_xlnm.Print_Area, 8, FALSE)</f>
        <v>#N/A</v>
      </c>
      <c r="R122" s="583"/>
      <c r="S122" s="345"/>
      <c r="W122" s="772"/>
    </row>
    <row r="123" spans="1:23" s="773" customFormat="1" x14ac:dyDescent="0.35">
      <c r="A123" s="767"/>
      <c r="B123" s="625" t="e">
        <f>VLOOKUP(A123, SDs!_xlnm.Print_Area, 2, FALSE)</f>
        <v>#N/A</v>
      </c>
      <c r="C123" s="768"/>
      <c r="D123" s="786"/>
      <c r="E123" s="502"/>
      <c r="F123" s="786"/>
      <c r="G123" s="786"/>
      <c r="H123" s="786"/>
      <c r="I123" s="833"/>
      <c r="J123" s="541"/>
      <c r="K123" s="541"/>
      <c r="L123" s="339" t="e">
        <f>VLOOKUP(A123, SDs!_xlnm.Print_Area, 3, FALSE)</f>
        <v>#N/A</v>
      </c>
      <c r="M123" s="339" t="e">
        <f>VLOOKUP(A123, SDs!_xlnm.Print_Area, 4, FALSE)</f>
        <v>#N/A</v>
      </c>
      <c r="N123" s="339" t="e">
        <f>VLOOKUP(A123, SDs!_xlnm.Print_Area, 5, FALSE)</f>
        <v>#N/A</v>
      </c>
      <c r="O123" s="735" t="e">
        <f>VLOOKUP(A123, SDs!_xlnm.Print_Area, 6, FALSE)</f>
        <v>#N/A</v>
      </c>
      <c r="P123" s="339" t="e">
        <f>VLOOKUP(A123, SDs!_xlnm.Print_Area, 7, FALSE)</f>
        <v>#N/A</v>
      </c>
      <c r="Q123" s="297" t="e">
        <f>VLOOKUP(A123, SDs!_xlnm.Print_Area, 8, FALSE)</f>
        <v>#N/A</v>
      </c>
      <c r="R123" s="583"/>
      <c r="S123" s="798"/>
      <c r="W123" s="772"/>
    </row>
    <row r="124" spans="1:23" s="773" customFormat="1" x14ac:dyDescent="0.35">
      <c r="A124" s="767"/>
      <c r="B124" s="625" t="e">
        <f>VLOOKUP(A124, SDs!_xlnm.Print_Area, 2, FALSE)</f>
        <v>#N/A</v>
      </c>
      <c r="C124" s="768"/>
      <c r="D124" s="786"/>
      <c r="E124" s="502"/>
      <c r="F124" s="786"/>
      <c r="G124" s="786"/>
      <c r="H124" s="786"/>
      <c r="I124" s="833"/>
      <c r="J124" s="541"/>
      <c r="K124" s="541"/>
      <c r="L124" s="339" t="e">
        <f>VLOOKUP(A124, SDs!_xlnm.Print_Area, 3, FALSE)</f>
        <v>#N/A</v>
      </c>
      <c r="M124" s="339" t="e">
        <f>VLOOKUP(A124, SDs!_xlnm.Print_Area, 4, FALSE)</f>
        <v>#N/A</v>
      </c>
      <c r="N124" s="339" t="e">
        <f>VLOOKUP(A124, SDs!_xlnm.Print_Area, 5, FALSE)</f>
        <v>#N/A</v>
      </c>
      <c r="O124" s="735" t="e">
        <f>VLOOKUP(A124, SDs!_xlnm.Print_Area, 6, FALSE)</f>
        <v>#N/A</v>
      </c>
      <c r="P124" s="339" t="e">
        <f>VLOOKUP(A124, SDs!_xlnm.Print_Area, 7, FALSE)</f>
        <v>#N/A</v>
      </c>
      <c r="Q124" s="297" t="e">
        <f>VLOOKUP(A124, SDs!_xlnm.Print_Area, 8, FALSE)</f>
        <v>#N/A</v>
      </c>
      <c r="R124" s="583"/>
      <c r="S124" s="345"/>
      <c r="W124" s="772"/>
    </row>
    <row r="125" spans="1:23" s="773" customFormat="1" x14ac:dyDescent="0.35">
      <c r="A125" s="767"/>
      <c r="B125" s="625" t="e">
        <f>VLOOKUP(A125, SDs!_xlnm.Print_Area, 2, FALSE)</f>
        <v>#N/A</v>
      </c>
      <c r="C125" s="768"/>
      <c r="D125" s="786"/>
      <c r="E125" s="502"/>
      <c r="F125" s="786"/>
      <c r="G125" s="786"/>
      <c r="H125" s="786"/>
      <c r="I125" s="833"/>
      <c r="J125" s="541"/>
      <c r="K125" s="541"/>
      <c r="L125" s="339" t="e">
        <f>VLOOKUP(A125, SDs!_xlnm.Print_Area, 3, FALSE)</f>
        <v>#N/A</v>
      </c>
      <c r="M125" s="339" t="e">
        <f>VLOOKUP(A125, SDs!_xlnm.Print_Area, 4, FALSE)</f>
        <v>#N/A</v>
      </c>
      <c r="N125" s="339" t="e">
        <f>VLOOKUP(A125, SDs!_xlnm.Print_Area, 5, FALSE)</f>
        <v>#N/A</v>
      </c>
      <c r="O125" s="735" t="e">
        <f>VLOOKUP(A125, SDs!_xlnm.Print_Area, 6, FALSE)</f>
        <v>#N/A</v>
      </c>
      <c r="P125" s="339" t="e">
        <f>VLOOKUP(A125, SDs!_xlnm.Print_Area, 7, FALSE)</f>
        <v>#N/A</v>
      </c>
      <c r="Q125" s="297" t="e">
        <f>VLOOKUP(A125, SDs!_xlnm.Print_Area, 8, FALSE)</f>
        <v>#N/A</v>
      </c>
      <c r="R125" s="583"/>
      <c r="S125" s="345"/>
      <c r="W125" s="772"/>
    </row>
    <row r="126" spans="1:23" s="773" customFormat="1" x14ac:dyDescent="0.35">
      <c r="A126" s="767"/>
      <c r="B126" s="625" t="e">
        <f>VLOOKUP(A126, SDs!_xlnm.Print_Area, 2, FALSE)</f>
        <v>#N/A</v>
      </c>
      <c r="C126" s="768"/>
      <c r="D126" s="786"/>
      <c r="E126" s="502"/>
      <c r="F126" s="786"/>
      <c r="G126" s="786"/>
      <c r="H126" s="786"/>
      <c r="I126" s="833"/>
      <c r="J126" s="541"/>
      <c r="K126" s="541"/>
      <c r="L126" s="339" t="e">
        <f>VLOOKUP(A126, SDs!_xlnm.Print_Area, 3, FALSE)</f>
        <v>#N/A</v>
      </c>
      <c r="M126" s="339" t="e">
        <f>VLOOKUP(A126, SDs!_xlnm.Print_Area, 4, FALSE)</f>
        <v>#N/A</v>
      </c>
      <c r="N126" s="339" t="e">
        <f>VLOOKUP(A126, SDs!_xlnm.Print_Area, 5, FALSE)</f>
        <v>#N/A</v>
      </c>
      <c r="O126" s="735" t="e">
        <f>VLOOKUP(A126, SDs!_xlnm.Print_Area, 6, FALSE)</f>
        <v>#N/A</v>
      </c>
      <c r="P126" s="339" t="e">
        <f>VLOOKUP(A126, SDs!_xlnm.Print_Area, 7, FALSE)</f>
        <v>#N/A</v>
      </c>
      <c r="Q126" s="297" t="e">
        <f>VLOOKUP(A126, SDs!_xlnm.Print_Area, 8, FALSE)</f>
        <v>#N/A</v>
      </c>
      <c r="R126" s="583"/>
      <c r="S126" s="345"/>
      <c r="W126" s="772"/>
    </row>
    <row r="127" spans="1:23" s="773" customFormat="1" x14ac:dyDescent="0.35">
      <c r="A127" s="767"/>
      <c r="B127" s="625" t="e">
        <f>VLOOKUP(A127, SDs!_xlnm.Print_Area, 2, FALSE)</f>
        <v>#N/A</v>
      </c>
      <c r="C127" s="768"/>
      <c r="D127" s="786"/>
      <c r="E127" s="502"/>
      <c r="F127" s="786"/>
      <c r="G127" s="786"/>
      <c r="H127" s="786"/>
      <c r="I127" s="833"/>
      <c r="J127" s="541"/>
      <c r="K127" s="541"/>
      <c r="L127" s="339" t="e">
        <f>VLOOKUP(A127, SDs!_xlnm.Print_Area, 3, FALSE)</f>
        <v>#N/A</v>
      </c>
      <c r="M127" s="339" t="e">
        <f>VLOOKUP(A127, SDs!_xlnm.Print_Area, 4, FALSE)</f>
        <v>#N/A</v>
      </c>
      <c r="N127" s="339" t="e">
        <f>VLOOKUP(A127, SDs!_xlnm.Print_Area, 5, FALSE)</f>
        <v>#N/A</v>
      </c>
      <c r="O127" s="735" t="e">
        <f>VLOOKUP(A127, SDs!_xlnm.Print_Area, 6, FALSE)</f>
        <v>#N/A</v>
      </c>
      <c r="P127" s="339" t="e">
        <f>VLOOKUP(A127, SDs!_xlnm.Print_Area, 7, FALSE)</f>
        <v>#N/A</v>
      </c>
      <c r="Q127" s="297" t="e">
        <f>VLOOKUP(A127, SDs!_xlnm.Print_Area, 8, FALSE)</f>
        <v>#N/A</v>
      </c>
      <c r="R127" s="583"/>
      <c r="S127" s="345"/>
      <c r="W127" s="772"/>
    </row>
    <row r="128" spans="1:23" s="773" customFormat="1" x14ac:dyDescent="0.35">
      <c r="A128" s="767"/>
      <c r="B128" s="625" t="e">
        <f>VLOOKUP(A128, SDs!_xlnm.Print_Area, 2, FALSE)</f>
        <v>#N/A</v>
      </c>
      <c r="C128" s="768"/>
      <c r="D128" s="786"/>
      <c r="E128" s="502"/>
      <c r="F128" s="786"/>
      <c r="G128" s="786"/>
      <c r="H128" s="786"/>
      <c r="I128" s="833"/>
      <c r="J128" s="541"/>
      <c r="K128" s="541"/>
      <c r="L128" s="339" t="e">
        <f>VLOOKUP(A128, SDs!_xlnm.Print_Area, 3, FALSE)</f>
        <v>#N/A</v>
      </c>
      <c r="M128" s="339" t="e">
        <f>VLOOKUP(A128, SDs!_xlnm.Print_Area, 4, FALSE)</f>
        <v>#N/A</v>
      </c>
      <c r="N128" s="339" t="e">
        <f>VLOOKUP(A128, SDs!_xlnm.Print_Area, 5, FALSE)</f>
        <v>#N/A</v>
      </c>
      <c r="O128" s="735" t="e">
        <f>VLOOKUP(A128, SDs!_xlnm.Print_Area, 6, FALSE)</f>
        <v>#N/A</v>
      </c>
      <c r="P128" s="339" t="e">
        <f>VLOOKUP(A128, SDs!_xlnm.Print_Area, 7, FALSE)</f>
        <v>#N/A</v>
      </c>
      <c r="Q128" s="297" t="e">
        <f>VLOOKUP(A128, SDs!_xlnm.Print_Area, 8, FALSE)</f>
        <v>#N/A</v>
      </c>
      <c r="R128" s="583"/>
      <c r="S128" s="345"/>
      <c r="W128" s="772"/>
    </row>
    <row r="129" spans="1:23" s="773" customFormat="1" x14ac:dyDescent="0.35">
      <c r="A129" s="767"/>
      <c r="B129" s="625" t="e">
        <f>VLOOKUP(A129, SDs!_xlnm.Print_Area, 2, FALSE)</f>
        <v>#N/A</v>
      </c>
      <c r="C129" s="768"/>
      <c r="D129" s="786"/>
      <c r="E129" s="502"/>
      <c r="F129" s="786"/>
      <c r="G129" s="786"/>
      <c r="H129" s="786"/>
      <c r="I129" s="833"/>
      <c r="J129" s="541"/>
      <c r="K129" s="541"/>
      <c r="L129" s="339" t="e">
        <f>VLOOKUP(A129, SDs!_xlnm.Print_Area, 3, FALSE)</f>
        <v>#N/A</v>
      </c>
      <c r="M129" s="339" t="e">
        <f>VLOOKUP(A129, SDs!_xlnm.Print_Area, 4, FALSE)</f>
        <v>#N/A</v>
      </c>
      <c r="N129" s="339" t="e">
        <f>VLOOKUP(A129, SDs!_xlnm.Print_Area, 5, FALSE)</f>
        <v>#N/A</v>
      </c>
      <c r="O129" s="735" t="e">
        <f>VLOOKUP(A129, SDs!_xlnm.Print_Area, 6, FALSE)</f>
        <v>#N/A</v>
      </c>
      <c r="P129" s="339" t="e">
        <f>VLOOKUP(A129, SDs!_xlnm.Print_Area, 7, FALSE)</f>
        <v>#N/A</v>
      </c>
      <c r="Q129" s="297" t="e">
        <f>VLOOKUP(A129, SDs!_xlnm.Print_Area, 8, FALSE)</f>
        <v>#N/A</v>
      </c>
      <c r="R129" s="583"/>
      <c r="S129" s="345"/>
      <c r="W129" s="772"/>
    </row>
    <row r="130" spans="1:23" s="773" customFormat="1" x14ac:dyDescent="0.35">
      <c r="A130" s="767"/>
      <c r="B130" s="625" t="e">
        <f>VLOOKUP(A130, SDs!_xlnm.Print_Area, 2, FALSE)</f>
        <v>#N/A</v>
      </c>
      <c r="C130" s="768"/>
      <c r="D130" s="786"/>
      <c r="E130" s="502"/>
      <c r="F130" s="786"/>
      <c r="G130" s="786"/>
      <c r="H130" s="786"/>
      <c r="I130" s="833"/>
      <c r="J130" s="541"/>
      <c r="K130" s="541"/>
      <c r="L130" s="339" t="e">
        <f>VLOOKUP(A130, SDs!_xlnm.Print_Area, 3, FALSE)</f>
        <v>#N/A</v>
      </c>
      <c r="M130" s="339" t="e">
        <f>VLOOKUP(A130, SDs!_xlnm.Print_Area, 4, FALSE)</f>
        <v>#N/A</v>
      </c>
      <c r="N130" s="339" t="e">
        <f>VLOOKUP(A130, SDs!_xlnm.Print_Area, 5, FALSE)</f>
        <v>#N/A</v>
      </c>
      <c r="O130" s="735" t="e">
        <f>VLOOKUP(A130, SDs!_xlnm.Print_Area, 6, FALSE)</f>
        <v>#N/A</v>
      </c>
      <c r="P130" s="339" t="e">
        <f>VLOOKUP(A130, SDs!_xlnm.Print_Area, 7, FALSE)</f>
        <v>#N/A</v>
      </c>
      <c r="Q130" s="297" t="e">
        <f>VLOOKUP(A130, SDs!_xlnm.Print_Area, 8, FALSE)</f>
        <v>#N/A</v>
      </c>
      <c r="R130" s="583"/>
      <c r="S130" s="345"/>
      <c r="W130" s="772"/>
    </row>
    <row r="131" spans="1:23" s="773" customFormat="1" x14ac:dyDescent="0.35">
      <c r="A131" s="767"/>
      <c r="B131" s="625" t="e">
        <f>VLOOKUP(A131, SDs!_xlnm.Print_Area, 2, FALSE)</f>
        <v>#N/A</v>
      </c>
      <c r="C131" s="768"/>
      <c r="D131" s="786"/>
      <c r="E131" s="502"/>
      <c r="F131" s="786"/>
      <c r="G131" s="786"/>
      <c r="H131" s="786"/>
      <c r="I131" s="833"/>
      <c r="J131" s="541"/>
      <c r="K131" s="541"/>
      <c r="L131" s="339" t="e">
        <f>VLOOKUP(A131, SDs!_xlnm.Print_Area, 3, FALSE)</f>
        <v>#N/A</v>
      </c>
      <c r="M131" s="339" t="e">
        <f>VLOOKUP(A131, SDs!_xlnm.Print_Area, 4, FALSE)</f>
        <v>#N/A</v>
      </c>
      <c r="N131" s="339" t="e">
        <f>VLOOKUP(A131, SDs!_xlnm.Print_Area, 5, FALSE)</f>
        <v>#N/A</v>
      </c>
      <c r="O131" s="735" t="e">
        <f>VLOOKUP(A131, SDs!_xlnm.Print_Area, 6, FALSE)</f>
        <v>#N/A</v>
      </c>
      <c r="P131" s="339" t="e">
        <f>VLOOKUP(A131, SDs!_xlnm.Print_Area, 7, FALSE)</f>
        <v>#N/A</v>
      </c>
      <c r="Q131" s="297" t="e">
        <f>VLOOKUP(A131, SDs!_xlnm.Print_Area, 8, FALSE)</f>
        <v>#N/A</v>
      </c>
      <c r="R131" s="583"/>
      <c r="S131" s="345"/>
      <c r="W131" s="772"/>
    </row>
    <row r="132" spans="1:23" s="773" customFormat="1" x14ac:dyDescent="0.35">
      <c r="A132" s="767"/>
      <c r="B132" s="625" t="e">
        <f>VLOOKUP(A132, SDs!_xlnm.Print_Area, 2, FALSE)</f>
        <v>#N/A</v>
      </c>
      <c r="C132" s="768"/>
      <c r="D132" s="786"/>
      <c r="E132" s="502"/>
      <c r="F132" s="786"/>
      <c r="G132" s="786"/>
      <c r="H132" s="786"/>
      <c r="I132" s="833"/>
      <c r="J132" s="541"/>
      <c r="K132" s="541"/>
      <c r="L132" s="339" t="e">
        <f>VLOOKUP(A132, SDs!_xlnm.Print_Area, 3, FALSE)</f>
        <v>#N/A</v>
      </c>
      <c r="M132" s="339" t="e">
        <f>VLOOKUP(A132, SDs!_xlnm.Print_Area, 4, FALSE)</f>
        <v>#N/A</v>
      </c>
      <c r="N132" s="339" t="e">
        <f>VLOOKUP(A132, SDs!_xlnm.Print_Area, 5, FALSE)</f>
        <v>#N/A</v>
      </c>
      <c r="O132" s="735" t="e">
        <f>VLOOKUP(A132, SDs!_xlnm.Print_Area, 6, FALSE)</f>
        <v>#N/A</v>
      </c>
      <c r="P132" s="339" t="e">
        <f>VLOOKUP(A132, SDs!_xlnm.Print_Area, 7, FALSE)</f>
        <v>#N/A</v>
      </c>
      <c r="Q132" s="297" t="e">
        <f>VLOOKUP(A132, SDs!_xlnm.Print_Area, 8, FALSE)</f>
        <v>#N/A</v>
      </c>
      <c r="R132" s="583"/>
      <c r="S132" s="345"/>
      <c r="W132" s="772"/>
    </row>
    <row r="133" spans="1:23" s="773" customFormat="1" x14ac:dyDescent="0.35">
      <c r="A133" s="767"/>
      <c r="B133" s="625" t="e">
        <f>VLOOKUP(A133, SDs!_xlnm.Print_Area, 2, FALSE)</f>
        <v>#N/A</v>
      </c>
      <c r="C133" s="768"/>
      <c r="D133" s="786"/>
      <c r="E133" s="502"/>
      <c r="F133" s="786"/>
      <c r="G133" s="786"/>
      <c r="H133" s="786"/>
      <c r="I133" s="833"/>
      <c r="J133" s="541"/>
      <c r="K133" s="541"/>
      <c r="L133" s="339" t="e">
        <f>VLOOKUP(A133, SDs!_xlnm.Print_Area, 3, FALSE)</f>
        <v>#N/A</v>
      </c>
      <c r="M133" s="339" t="e">
        <f>VLOOKUP(A133, SDs!_xlnm.Print_Area, 4, FALSE)</f>
        <v>#N/A</v>
      </c>
      <c r="N133" s="339" t="e">
        <f>VLOOKUP(A133, SDs!_xlnm.Print_Area, 5, FALSE)</f>
        <v>#N/A</v>
      </c>
      <c r="O133" s="735" t="e">
        <f>VLOOKUP(A133, SDs!_xlnm.Print_Area, 6, FALSE)</f>
        <v>#N/A</v>
      </c>
      <c r="P133" s="339" t="e">
        <f>VLOOKUP(A133, SDs!_xlnm.Print_Area, 7, FALSE)</f>
        <v>#N/A</v>
      </c>
      <c r="Q133" s="297" t="e">
        <f>VLOOKUP(A133, SDs!_xlnm.Print_Area, 8, FALSE)</f>
        <v>#N/A</v>
      </c>
      <c r="R133" s="583"/>
      <c r="S133" s="345"/>
      <c r="W133" s="772"/>
    </row>
    <row r="134" spans="1:23" s="773" customFormat="1" x14ac:dyDescent="0.35">
      <c r="A134" s="767"/>
      <c r="B134" s="625" t="e">
        <f>VLOOKUP(A134, SDs!_xlnm.Print_Area, 2, FALSE)</f>
        <v>#N/A</v>
      </c>
      <c r="C134" s="768"/>
      <c r="D134" s="786"/>
      <c r="E134" s="502"/>
      <c r="F134" s="786"/>
      <c r="G134" s="786"/>
      <c r="H134" s="786"/>
      <c r="I134" s="833"/>
      <c r="J134" s="541"/>
      <c r="K134" s="541"/>
      <c r="L134" s="339" t="e">
        <f>VLOOKUP(A134, SDs!_xlnm.Print_Area, 3, FALSE)</f>
        <v>#N/A</v>
      </c>
      <c r="M134" s="339" t="e">
        <f>VLOOKUP(A134, SDs!_xlnm.Print_Area, 4, FALSE)</f>
        <v>#N/A</v>
      </c>
      <c r="N134" s="339" t="e">
        <f>VLOOKUP(A134, SDs!_xlnm.Print_Area, 5, FALSE)</f>
        <v>#N/A</v>
      </c>
      <c r="O134" s="735" t="e">
        <f>VLOOKUP(A134, SDs!_xlnm.Print_Area, 6, FALSE)</f>
        <v>#N/A</v>
      </c>
      <c r="P134" s="339" t="e">
        <f>VLOOKUP(A134, SDs!_xlnm.Print_Area, 7, FALSE)</f>
        <v>#N/A</v>
      </c>
      <c r="Q134" s="297" t="e">
        <f>VLOOKUP(A134, SDs!_xlnm.Print_Area, 8, FALSE)</f>
        <v>#N/A</v>
      </c>
      <c r="R134" s="583"/>
      <c r="S134" s="345"/>
      <c r="W134" s="772"/>
    </row>
    <row r="135" spans="1:23" s="773" customFormat="1" x14ac:dyDescent="0.35">
      <c r="A135" s="767"/>
      <c r="B135" s="625" t="e">
        <f>VLOOKUP(A135, SDs!_xlnm.Print_Area, 2, FALSE)</f>
        <v>#N/A</v>
      </c>
      <c r="C135" s="768"/>
      <c r="D135" s="786"/>
      <c r="E135" s="502"/>
      <c r="F135" s="786"/>
      <c r="G135" s="786"/>
      <c r="H135" s="786"/>
      <c r="I135" s="833"/>
      <c r="J135" s="541"/>
      <c r="K135" s="541"/>
      <c r="L135" s="339" t="e">
        <f>VLOOKUP(A135, SDs!_xlnm.Print_Area, 3, FALSE)</f>
        <v>#N/A</v>
      </c>
      <c r="M135" s="339" t="e">
        <f>VLOOKUP(A135, SDs!_xlnm.Print_Area, 4, FALSE)</f>
        <v>#N/A</v>
      </c>
      <c r="N135" s="339" t="e">
        <f>VLOOKUP(A135, SDs!_xlnm.Print_Area, 5, FALSE)</f>
        <v>#N/A</v>
      </c>
      <c r="O135" s="735" t="e">
        <f>VLOOKUP(A135, SDs!_xlnm.Print_Area, 6, FALSE)</f>
        <v>#N/A</v>
      </c>
      <c r="P135" s="339" t="e">
        <f>VLOOKUP(A135, SDs!_xlnm.Print_Area, 7, FALSE)</f>
        <v>#N/A</v>
      </c>
      <c r="Q135" s="297" t="e">
        <f>VLOOKUP(A135, SDs!_xlnm.Print_Area, 8, FALSE)</f>
        <v>#N/A</v>
      </c>
      <c r="R135" s="583"/>
      <c r="S135" s="345"/>
      <c r="W135" s="772"/>
    </row>
    <row r="136" spans="1:23" s="773" customFormat="1" x14ac:dyDescent="0.35">
      <c r="A136" s="767"/>
      <c r="B136" s="625" t="e">
        <f>VLOOKUP(A136, SDs!_xlnm.Print_Area, 2, FALSE)</f>
        <v>#N/A</v>
      </c>
      <c r="C136" s="768"/>
      <c r="D136" s="786"/>
      <c r="E136" s="502"/>
      <c r="F136" s="786"/>
      <c r="G136" s="786"/>
      <c r="H136" s="786"/>
      <c r="I136" s="833"/>
      <c r="J136" s="541"/>
      <c r="K136" s="541"/>
      <c r="L136" s="339" t="e">
        <f>VLOOKUP(A136, SDs!_xlnm.Print_Area, 3, FALSE)</f>
        <v>#N/A</v>
      </c>
      <c r="M136" s="339" t="e">
        <f>VLOOKUP(A136, SDs!_xlnm.Print_Area, 4, FALSE)</f>
        <v>#N/A</v>
      </c>
      <c r="N136" s="339" t="e">
        <f>VLOOKUP(A136, SDs!_xlnm.Print_Area, 5, FALSE)</f>
        <v>#N/A</v>
      </c>
      <c r="O136" s="735" t="e">
        <f>VLOOKUP(A136, SDs!_xlnm.Print_Area, 6, FALSE)</f>
        <v>#N/A</v>
      </c>
      <c r="P136" s="339" t="e">
        <f>VLOOKUP(A136, SDs!_xlnm.Print_Area, 7, FALSE)</f>
        <v>#N/A</v>
      </c>
      <c r="Q136" s="297" t="e">
        <f>VLOOKUP(A136, SDs!_xlnm.Print_Area, 8, FALSE)</f>
        <v>#N/A</v>
      </c>
      <c r="R136" s="583"/>
      <c r="S136" s="345"/>
      <c r="W136" s="772"/>
    </row>
    <row r="137" spans="1:23" s="773" customFormat="1" x14ac:dyDescent="0.35">
      <c r="A137" s="767"/>
      <c r="B137" s="625" t="e">
        <f>VLOOKUP(A137, SDs!_xlnm.Print_Area, 2, FALSE)</f>
        <v>#N/A</v>
      </c>
      <c r="C137" s="768"/>
      <c r="D137" s="779"/>
      <c r="E137" s="503"/>
      <c r="F137" s="779"/>
      <c r="G137" s="779"/>
      <c r="H137" s="779"/>
      <c r="I137" s="834"/>
      <c r="J137" s="501"/>
      <c r="K137" s="501"/>
      <c r="L137" s="339" t="e">
        <f>VLOOKUP(A137, SDs!_xlnm.Print_Area, 3, FALSE)</f>
        <v>#N/A</v>
      </c>
      <c r="M137" s="339" t="e">
        <f>VLOOKUP(A137, SDs!_xlnm.Print_Area, 4, FALSE)</f>
        <v>#N/A</v>
      </c>
      <c r="N137" s="339" t="e">
        <f>VLOOKUP(A137, SDs!_xlnm.Print_Area, 5, FALSE)</f>
        <v>#N/A</v>
      </c>
      <c r="O137" s="735" t="e">
        <f>VLOOKUP(A137, SDs!_xlnm.Print_Area, 6, FALSE)</f>
        <v>#N/A</v>
      </c>
      <c r="P137" s="339" t="e">
        <f>VLOOKUP(A137, SDs!_xlnm.Print_Area, 7, FALSE)</f>
        <v>#N/A</v>
      </c>
      <c r="Q137" s="297" t="e">
        <f>VLOOKUP(A137, SDs!_xlnm.Print_Area, 8, FALSE)</f>
        <v>#N/A</v>
      </c>
      <c r="R137" s="583"/>
      <c r="S137" s="345"/>
      <c r="W137" s="772"/>
    </row>
    <row r="138" spans="1:23" s="773" customFormat="1" x14ac:dyDescent="0.35">
      <c r="A138" s="767"/>
      <c r="B138" s="625" t="e">
        <f>VLOOKUP(A138, SDs!_xlnm.Print_Area, 2, FALSE)</f>
        <v>#N/A</v>
      </c>
      <c r="C138" s="768"/>
      <c r="D138" s="786"/>
      <c r="E138" s="502"/>
      <c r="F138" s="786"/>
      <c r="G138" s="786"/>
      <c r="H138" s="786"/>
      <c r="I138" s="833"/>
      <c r="J138" s="541"/>
      <c r="K138" s="541"/>
      <c r="L138" s="339" t="e">
        <f>VLOOKUP(A138, SDs!_xlnm.Print_Area, 3, FALSE)</f>
        <v>#N/A</v>
      </c>
      <c r="M138" s="339" t="e">
        <f>VLOOKUP(A138, SDs!_xlnm.Print_Area, 4, FALSE)</f>
        <v>#N/A</v>
      </c>
      <c r="N138" s="339" t="e">
        <f>VLOOKUP(A138, SDs!_xlnm.Print_Area, 5, FALSE)</f>
        <v>#N/A</v>
      </c>
      <c r="O138" s="735" t="e">
        <f>VLOOKUP(A138, SDs!_xlnm.Print_Area, 6, FALSE)</f>
        <v>#N/A</v>
      </c>
      <c r="P138" s="339" t="e">
        <f>VLOOKUP(A138, SDs!_xlnm.Print_Area, 7, FALSE)</f>
        <v>#N/A</v>
      </c>
      <c r="Q138" s="297" t="e">
        <f>VLOOKUP(A138, SDs!_xlnm.Print_Area, 8, FALSE)</f>
        <v>#N/A</v>
      </c>
      <c r="R138" s="583"/>
      <c r="S138" s="345"/>
      <c r="W138" s="772"/>
    </row>
    <row r="139" spans="1:23" s="773" customFormat="1" x14ac:dyDescent="0.35">
      <c r="A139" s="767"/>
      <c r="B139" s="625" t="e">
        <f>VLOOKUP(A139, SDs!_xlnm.Print_Area, 2, FALSE)</f>
        <v>#N/A</v>
      </c>
      <c r="C139" s="768"/>
      <c r="D139" s="786"/>
      <c r="E139" s="502"/>
      <c r="F139" s="786"/>
      <c r="G139" s="786"/>
      <c r="H139" s="786"/>
      <c r="I139" s="833"/>
      <c r="J139" s="541"/>
      <c r="K139" s="541"/>
      <c r="L139" s="339" t="e">
        <f>VLOOKUP(A139, SDs!_xlnm.Print_Area, 3, FALSE)</f>
        <v>#N/A</v>
      </c>
      <c r="M139" s="339" t="e">
        <f>VLOOKUP(A139, SDs!_xlnm.Print_Area, 4, FALSE)</f>
        <v>#N/A</v>
      </c>
      <c r="N139" s="339" t="e">
        <f>VLOOKUP(A139, SDs!_xlnm.Print_Area, 5, FALSE)</f>
        <v>#N/A</v>
      </c>
      <c r="O139" s="735" t="e">
        <f>VLOOKUP(A139, SDs!_xlnm.Print_Area, 6, FALSE)</f>
        <v>#N/A</v>
      </c>
      <c r="P139" s="339" t="e">
        <f>VLOOKUP(A139, SDs!_xlnm.Print_Area, 7, FALSE)</f>
        <v>#N/A</v>
      </c>
      <c r="Q139" s="297" t="e">
        <f>VLOOKUP(A139, SDs!_xlnm.Print_Area, 8, FALSE)</f>
        <v>#N/A</v>
      </c>
      <c r="R139" s="583"/>
      <c r="S139" s="345"/>
      <c r="W139" s="772"/>
    </row>
    <row r="140" spans="1:23" s="773" customFormat="1" x14ac:dyDescent="0.35">
      <c r="A140" s="767"/>
      <c r="B140" s="625" t="e">
        <f>VLOOKUP(A140, SDs!_xlnm.Print_Area, 2, FALSE)</f>
        <v>#N/A</v>
      </c>
      <c r="C140" s="768"/>
      <c r="D140" s="786"/>
      <c r="E140" s="502"/>
      <c r="F140" s="786"/>
      <c r="G140" s="786"/>
      <c r="H140" s="786"/>
      <c r="I140" s="833"/>
      <c r="J140" s="541"/>
      <c r="K140" s="541"/>
      <c r="L140" s="339" t="e">
        <f>VLOOKUP(A140, SDs!_xlnm.Print_Area, 3, FALSE)</f>
        <v>#N/A</v>
      </c>
      <c r="M140" s="339" t="e">
        <f>VLOOKUP(A140, SDs!_xlnm.Print_Area, 4, FALSE)</f>
        <v>#N/A</v>
      </c>
      <c r="N140" s="339" t="e">
        <f>VLOOKUP(A140, SDs!_xlnm.Print_Area, 5, FALSE)</f>
        <v>#N/A</v>
      </c>
      <c r="O140" s="735" t="e">
        <f>VLOOKUP(A140, SDs!_xlnm.Print_Area, 6, FALSE)</f>
        <v>#N/A</v>
      </c>
      <c r="P140" s="339" t="e">
        <f>VLOOKUP(A140, SDs!_xlnm.Print_Area, 7, FALSE)</f>
        <v>#N/A</v>
      </c>
      <c r="Q140" s="297" t="e">
        <f>VLOOKUP(A140, SDs!_xlnm.Print_Area, 8, FALSE)</f>
        <v>#N/A</v>
      </c>
      <c r="R140" s="583"/>
      <c r="S140" s="345"/>
      <c r="W140" s="772"/>
    </row>
    <row r="141" spans="1:23" s="773" customFormat="1" x14ac:dyDescent="0.35">
      <c r="A141" s="767"/>
      <c r="B141" s="625" t="e">
        <f>VLOOKUP(A141, SDs!_xlnm.Print_Area, 2, FALSE)</f>
        <v>#N/A</v>
      </c>
      <c r="C141" s="768"/>
      <c r="D141" s="786"/>
      <c r="E141" s="502"/>
      <c r="F141" s="786"/>
      <c r="G141" s="786"/>
      <c r="H141" s="786"/>
      <c r="I141" s="833"/>
      <c r="J141" s="541"/>
      <c r="K141" s="541"/>
      <c r="L141" s="339" t="e">
        <f>VLOOKUP(A141, SDs!_xlnm.Print_Area, 3, FALSE)</f>
        <v>#N/A</v>
      </c>
      <c r="M141" s="339" t="e">
        <f>VLOOKUP(A141, SDs!_xlnm.Print_Area, 4, FALSE)</f>
        <v>#N/A</v>
      </c>
      <c r="N141" s="339" t="e">
        <f>VLOOKUP(A141, SDs!_xlnm.Print_Area, 5, FALSE)</f>
        <v>#N/A</v>
      </c>
      <c r="O141" s="735" t="e">
        <f>VLOOKUP(A141, SDs!_xlnm.Print_Area, 6, FALSE)</f>
        <v>#N/A</v>
      </c>
      <c r="P141" s="339" t="e">
        <f>VLOOKUP(A141, SDs!_xlnm.Print_Area, 7, FALSE)</f>
        <v>#N/A</v>
      </c>
      <c r="Q141" s="297" t="e">
        <f>VLOOKUP(A141, SDs!_xlnm.Print_Area, 8, FALSE)</f>
        <v>#N/A</v>
      </c>
      <c r="R141" s="583"/>
      <c r="S141" s="345"/>
      <c r="W141" s="772"/>
    </row>
    <row r="142" spans="1:23" s="773" customFormat="1" x14ac:dyDescent="0.35">
      <c r="A142" s="767"/>
      <c r="B142" s="625" t="e">
        <f>VLOOKUP(A142, SDs!_xlnm.Print_Area, 2, FALSE)</f>
        <v>#N/A</v>
      </c>
      <c r="C142" s="768"/>
      <c r="D142" s="786"/>
      <c r="E142" s="502"/>
      <c r="F142" s="786"/>
      <c r="G142" s="786"/>
      <c r="H142" s="786"/>
      <c r="I142" s="833"/>
      <c r="J142" s="541"/>
      <c r="K142" s="541"/>
      <c r="L142" s="339" t="e">
        <f>VLOOKUP(A142, SDs!_xlnm.Print_Area, 3, FALSE)</f>
        <v>#N/A</v>
      </c>
      <c r="M142" s="339" t="e">
        <f>VLOOKUP(A142, SDs!_xlnm.Print_Area, 4, FALSE)</f>
        <v>#N/A</v>
      </c>
      <c r="N142" s="339" t="e">
        <f>VLOOKUP(A142, SDs!_xlnm.Print_Area, 5, FALSE)</f>
        <v>#N/A</v>
      </c>
      <c r="O142" s="735" t="e">
        <f>VLOOKUP(A142, SDs!_xlnm.Print_Area, 6, FALSE)</f>
        <v>#N/A</v>
      </c>
      <c r="P142" s="339" t="e">
        <f>VLOOKUP(A142, SDs!_xlnm.Print_Area, 7, FALSE)</f>
        <v>#N/A</v>
      </c>
      <c r="Q142" s="297" t="e">
        <f>VLOOKUP(A142, SDs!_xlnm.Print_Area, 8, FALSE)</f>
        <v>#N/A</v>
      </c>
      <c r="R142" s="583"/>
      <c r="S142" s="345"/>
      <c r="T142" s="656"/>
      <c r="W142" s="772"/>
    </row>
    <row r="143" spans="1:23" s="773" customFormat="1" x14ac:dyDescent="0.35">
      <c r="A143" s="767"/>
      <c r="B143" s="625" t="e">
        <f>VLOOKUP(A143, SDs!_xlnm.Print_Area, 2, FALSE)</f>
        <v>#N/A</v>
      </c>
      <c r="C143" s="768"/>
      <c r="D143" s="786"/>
      <c r="E143" s="502"/>
      <c r="F143" s="786"/>
      <c r="G143" s="786"/>
      <c r="H143" s="786"/>
      <c r="I143" s="833"/>
      <c r="J143" s="541"/>
      <c r="K143" s="541"/>
      <c r="L143" s="339" t="e">
        <f>VLOOKUP(A143, SDs!_xlnm.Print_Area, 3, FALSE)</f>
        <v>#N/A</v>
      </c>
      <c r="M143" s="339" t="e">
        <f>VLOOKUP(A143, SDs!_xlnm.Print_Area, 4, FALSE)</f>
        <v>#N/A</v>
      </c>
      <c r="N143" s="339" t="e">
        <f>VLOOKUP(A143, SDs!_xlnm.Print_Area, 5, FALSE)</f>
        <v>#N/A</v>
      </c>
      <c r="O143" s="735" t="e">
        <f>VLOOKUP(A143, SDs!_xlnm.Print_Area, 6, FALSE)</f>
        <v>#N/A</v>
      </c>
      <c r="P143" s="339" t="e">
        <f>VLOOKUP(A143, SDs!_xlnm.Print_Area, 7, FALSE)</f>
        <v>#N/A</v>
      </c>
      <c r="Q143" s="297" t="e">
        <f>VLOOKUP(A143, SDs!_xlnm.Print_Area, 8, FALSE)</f>
        <v>#N/A</v>
      </c>
      <c r="R143" s="583"/>
      <c r="S143" s="345"/>
      <c r="W143" s="772"/>
    </row>
    <row r="144" spans="1:23" s="773" customFormat="1" x14ac:dyDescent="0.35">
      <c r="A144" s="767"/>
      <c r="B144" s="625" t="e">
        <f>VLOOKUP(A144, SDs!_xlnm.Print_Area, 2, FALSE)</f>
        <v>#N/A</v>
      </c>
      <c r="C144" s="768"/>
      <c r="D144" s="786"/>
      <c r="E144" s="502"/>
      <c r="F144" s="786"/>
      <c r="G144" s="786"/>
      <c r="H144" s="786"/>
      <c r="I144" s="833"/>
      <c r="J144" s="541"/>
      <c r="K144" s="541"/>
      <c r="L144" s="339" t="e">
        <f>VLOOKUP(A144, SDs!_xlnm.Print_Area, 3, FALSE)</f>
        <v>#N/A</v>
      </c>
      <c r="M144" s="339" t="e">
        <f>VLOOKUP(A144, SDs!_xlnm.Print_Area, 4, FALSE)</f>
        <v>#N/A</v>
      </c>
      <c r="N144" s="339" t="e">
        <f>VLOOKUP(A144, SDs!_xlnm.Print_Area, 5, FALSE)</f>
        <v>#N/A</v>
      </c>
      <c r="O144" s="735" t="e">
        <f>VLOOKUP(A144, SDs!_xlnm.Print_Area, 6, FALSE)</f>
        <v>#N/A</v>
      </c>
      <c r="P144" s="339" t="e">
        <f>VLOOKUP(A144, SDs!_xlnm.Print_Area, 7, FALSE)</f>
        <v>#N/A</v>
      </c>
      <c r="Q144" s="297" t="e">
        <f>VLOOKUP(A144, SDs!_xlnm.Print_Area, 8, FALSE)</f>
        <v>#N/A</v>
      </c>
      <c r="R144" s="583"/>
      <c r="S144" s="345"/>
      <c r="W144" s="772"/>
    </row>
    <row r="145" spans="1:23" s="773" customFormat="1" x14ac:dyDescent="0.35">
      <c r="A145" s="767"/>
      <c r="B145" s="625" t="e">
        <f>VLOOKUP(A145, SDs!_xlnm.Print_Area, 2, FALSE)</f>
        <v>#N/A</v>
      </c>
      <c r="C145" s="768"/>
      <c r="D145" s="786"/>
      <c r="E145" s="502"/>
      <c r="F145" s="786"/>
      <c r="G145" s="786"/>
      <c r="H145" s="786"/>
      <c r="I145" s="833"/>
      <c r="J145" s="541"/>
      <c r="K145" s="541"/>
      <c r="L145" s="339" t="e">
        <f>VLOOKUP(A145, SDs!_xlnm.Print_Area, 3, FALSE)</f>
        <v>#N/A</v>
      </c>
      <c r="M145" s="339" t="e">
        <f>VLOOKUP(A145, SDs!_xlnm.Print_Area, 4, FALSE)</f>
        <v>#N/A</v>
      </c>
      <c r="N145" s="339" t="e">
        <f>VLOOKUP(A145, SDs!_xlnm.Print_Area, 5, FALSE)</f>
        <v>#N/A</v>
      </c>
      <c r="O145" s="735" t="e">
        <f>VLOOKUP(A145, SDs!_xlnm.Print_Area, 6, FALSE)</f>
        <v>#N/A</v>
      </c>
      <c r="P145" s="339" t="e">
        <f>VLOOKUP(A145, SDs!_xlnm.Print_Area, 7, FALSE)</f>
        <v>#N/A</v>
      </c>
      <c r="Q145" s="297" t="e">
        <f>VLOOKUP(A145, SDs!_xlnm.Print_Area, 8, FALSE)</f>
        <v>#N/A</v>
      </c>
      <c r="R145" s="583"/>
      <c r="S145" s="345"/>
      <c r="W145" s="772"/>
    </row>
    <row r="146" spans="1:23" s="773" customFormat="1" x14ac:dyDescent="0.35">
      <c r="A146" s="767"/>
      <c r="B146" s="625" t="e">
        <f>VLOOKUP(A146, SDs!_xlnm.Print_Area, 2, FALSE)</f>
        <v>#N/A</v>
      </c>
      <c r="C146" s="768"/>
      <c r="D146" s="786"/>
      <c r="E146" s="502"/>
      <c r="F146" s="786"/>
      <c r="G146" s="786"/>
      <c r="H146" s="786"/>
      <c r="I146" s="833"/>
      <c r="J146" s="541"/>
      <c r="K146" s="541"/>
      <c r="L146" s="339" t="e">
        <f>VLOOKUP(A146, SDs!_xlnm.Print_Area, 3, FALSE)</f>
        <v>#N/A</v>
      </c>
      <c r="M146" s="339" t="e">
        <f>VLOOKUP(A146, SDs!_xlnm.Print_Area, 4, FALSE)</f>
        <v>#N/A</v>
      </c>
      <c r="N146" s="339" t="e">
        <f>VLOOKUP(A146, SDs!_xlnm.Print_Area, 5, FALSE)</f>
        <v>#N/A</v>
      </c>
      <c r="O146" s="735" t="e">
        <f>VLOOKUP(A146, SDs!_xlnm.Print_Area, 6, FALSE)</f>
        <v>#N/A</v>
      </c>
      <c r="P146" s="339" t="e">
        <f>VLOOKUP(A146, SDs!_xlnm.Print_Area, 7, FALSE)</f>
        <v>#N/A</v>
      </c>
      <c r="Q146" s="297" t="e">
        <f>VLOOKUP(A146, SDs!_xlnm.Print_Area, 8, FALSE)</f>
        <v>#N/A</v>
      </c>
      <c r="R146" s="583"/>
      <c r="S146" s="345"/>
      <c r="W146" s="772"/>
    </row>
    <row r="147" spans="1:23" s="773" customFormat="1" x14ac:dyDescent="0.35">
      <c r="A147" s="767"/>
      <c r="B147" s="625" t="e">
        <f>VLOOKUP(A147, SDs!_xlnm.Print_Area, 2, FALSE)</f>
        <v>#N/A</v>
      </c>
      <c r="C147" s="768"/>
      <c r="D147" s="786"/>
      <c r="E147" s="502"/>
      <c r="F147" s="786"/>
      <c r="G147" s="786"/>
      <c r="H147" s="786"/>
      <c r="I147" s="833"/>
      <c r="J147" s="541"/>
      <c r="K147" s="541"/>
      <c r="L147" s="339" t="e">
        <f>VLOOKUP(A147, SDs!_xlnm.Print_Area, 3, FALSE)</f>
        <v>#N/A</v>
      </c>
      <c r="M147" s="339" t="e">
        <f>VLOOKUP(A147, SDs!_xlnm.Print_Area, 4, FALSE)</f>
        <v>#N/A</v>
      </c>
      <c r="N147" s="339" t="e">
        <f>VLOOKUP(A147, SDs!_xlnm.Print_Area, 5, FALSE)</f>
        <v>#N/A</v>
      </c>
      <c r="O147" s="735" t="e">
        <f>VLOOKUP(A147, SDs!_xlnm.Print_Area, 6, FALSE)</f>
        <v>#N/A</v>
      </c>
      <c r="P147" s="339" t="e">
        <f>VLOOKUP(A147, SDs!_xlnm.Print_Area, 7, FALSE)</f>
        <v>#N/A</v>
      </c>
      <c r="Q147" s="297" t="e">
        <f>VLOOKUP(A147, SDs!_xlnm.Print_Area, 8, FALSE)</f>
        <v>#N/A</v>
      </c>
      <c r="R147" s="583"/>
      <c r="S147" s="345"/>
      <c r="W147" s="772"/>
    </row>
    <row r="148" spans="1:23" s="773" customFormat="1" x14ac:dyDescent="0.35">
      <c r="A148" s="767"/>
      <c r="B148" s="625" t="e">
        <f>VLOOKUP(A148, SDs!_xlnm.Print_Area, 2, FALSE)</f>
        <v>#N/A</v>
      </c>
      <c r="C148" s="768"/>
      <c r="D148" s="786"/>
      <c r="E148" s="502"/>
      <c r="F148" s="786"/>
      <c r="G148" s="786"/>
      <c r="H148" s="786"/>
      <c r="I148" s="833"/>
      <c r="J148" s="541"/>
      <c r="K148" s="541"/>
      <c r="L148" s="339" t="e">
        <f>VLOOKUP(A148, SDs!_xlnm.Print_Area, 3, FALSE)</f>
        <v>#N/A</v>
      </c>
      <c r="M148" s="339" t="e">
        <f>VLOOKUP(A148, SDs!_xlnm.Print_Area, 4, FALSE)</f>
        <v>#N/A</v>
      </c>
      <c r="N148" s="339" t="e">
        <f>VLOOKUP(A148, SDs!_xlnm.Print_Area, 5, FALSE)</f>
        <v>#N/A</v>
      </c>
      <c r="O148" s="735" t="e">
        <f>VLOOKUP(A148, SDs!_xlnm.Print_Area, 6, FALSE)</f>
        <v>#N/A</v>
      </c>
      <c r="P148" s="339" t="e">
        <f>VLOOKUP(A148, SDs!_xlnm.Print_Area, 7, FALSE)</f>
        <v>#N/A</v>
      </c>
      <c r="Q148" s="297" t="e">
        <f>VLOOKUP(A148, SDs!_xlnm.Print_Area, 8, FALSE)</f>
        <v>#N/A</v>
      </c>
      <c r="R148" s="583"/>
      <c r="S148" s="345"/>
      <c r="W148" s="772"/>
    </row>
    <row r="149" spans="1:23" s="773" customFormat="1" x14ac:dyDescent="0.35">
      <c r="A149" s="767"/>
      <c r="B149" s="625" t="e">
        <f>VLOOKUP(A149, SDs!_xlnm.Print_Area, 2, FALSE)</f>
        <v>#N/A</v>
      </c>
      <c r="C149" s="768"/>
      <c r="D149" s="786"/>
      <c r="E149" s="502"/>
      <c r="F149" s="786"/>
      <c r="G149" s="786"/>
      <c r="H149" s="786"/>
      <c r="I149" s="833"/>
      <c r="J149" s="541"/>
      <c r="K149" s="541"/>
      <c r="L149" s="339" t="e">
        <f>VLOOKUP(A149, SDs!_xlnm.Print_Area, 3, FALSE)</f>
        <v>#N/A</v>
      </c>
      <c r="M149" s="339" t="e">
        <f>VLOOKUP(A149, SDs!_xlnm.Print_Area, 4, FALSE)</f>
        <v>#N/A</v>
      </c>
      <c r="N149" s="339" t="e">
        <f>VLOOKUP(A149, SDs!_xlnm.Print_Area, 5, FALSE)</f>
        <v>#N/A</v>
      </c>
      <c r="O149" s="735" t="e">
        <f>VLOOKUP(A149, SDs!_xlnm.Print_Area, 6, FALSE)</f>
        <v>#N/A</v>
      </c>
      <c r="P149" s="339" t="e">
        <f>VLOOKUP(A149, SDs!_xlnm.Print_Area, 7, FALSE)</f>
        <v>#N/A</v>
      </c>
      <c r="Q149" s="297" t="e">
        <f>VLOOKUP(A149, SDs!_xlnm.Print_Area, 8, FALSE)</f>
        <v>#N/A</v>
      </c>
      <c r="R149" s="583"/>
      <c r="S149" s="345"/>
      <c r="W149" s="772"/>
    </row>
    <row r="150" spans="1:23" s="773" customFormat="1" x14ac:dyDescent="0.35">
      <c r="A150" s="767"/>
      <c r="B150" s="625" t="e">
        <f>VLOOKUP(A150, SDs!_xlnm.Print_Area, 2, FALSE)</f>
        <v>#N/A</v>
      </c>
      <c r="C150" s="768"/>
      <c r="D150" s="786"/>
      <c r="E150" s="502"/>
      <c r="F150" s="786"/>
      <c r="G150" s="786"/>
      <c r="H150" s="786"/>
      <c r="I150" s="833"/>
      <c r="J150" s="541"/>
      <c r="K150" s="541"/>
      <c r="L150" s="339" t="e">
        <f>VLOOKUP(A150, SDs!_xlnm.Print_Area, 3, FALSE)</f>
        <v>#N/A</v>
      </c>
      <c r="M150" s="339" t="e">
        <f>VLOOKUP(A150, SDs!_xlnm.Print_Area, 4, FALSE)</f>
        <v>#N/A</v>
      </c>
      <c r="N150" s="339" t="e">
        <f>VLOOKUP(A150, SDs!_xlnm.Print_Area, 5, FALSE)</f>
        <v>#N/A</v>
      </c>
      <c r="O150" s="735" t="e">
        <f>VLOOKUP(A150, SDs!_xlnm.Print_Area, 6, FALSE)</f>
        <v>#N/A</v>
      </c>
      <c r="P150" s="339" t="e">
        <f>VLOOKUP(A150, SDs!_xlnm.Print_Area, 7, FALSE)</f>
        <v>#N/A</v>
      </c>
      <c r="Q150" s="297" t="e">
        <f>VLOOKUP(A150, SDs!_xlnm.Print_Area, 8, FALSE)</f>
        <v>#N/A</v>
      </c>
      <c r="R150" s="583"/>
      <c r="S150" s="345"/>
      <c r="W150" s="772"/>
    </row>
    <row r="151" spans="1:23" s="773" customFormat="1" x14ac:dyDescent="0.35">
      <c r="A151" s="767"/>
      <c r="B151" s="625" t="e">
        <f>VLOOKUP(A151, SDs!_xlnm.Print_Area, 2, FALSE)</f>
        <v>#N/A</v>
      </c>
      <c r="C151" s="768"/>
      <c r="D151" s="786"/>
      <c r="E151" s="502"/>
      <c r="F151" s="786"/>
      <c r="G151" s="786"/>
      <c r="H151" s="786"/>
      <c r="I151" s="833"/>
      <c r="J151" s="541"/>
      <c r="K151" s="541"/>
      <c r="L151" s="339" t="e">
        <f>VLOOKUP(A151, SDs!_xlnm.Print_Area, 3, FALSE)</f>
        <v>#N/A</v>
      </c>
      <c r="M151" s="339" t="e">
        <f>VLOOKUP(A151, SDs!_xlnm.Print_Area, 4, FALSE)</f>
        <v>#N/A</v>
      </c>
      <c r="N151" s="339" t="e">
        <f>VLOOKUP(A151, SDs!_xlnm.Print_Area, 5, FALSE)</f>
        <v>#N/A</v>
      </c>
      <c r="O151" s="735" t="e">
        <f>VLOOKUP(A151, SDs!_xlnm.Print_Area, 6, FALSE)</f>
        <v>#N/A</v>
      </c>
      <c r="P151" s="339" t="e">
        <f>VLOOKUP(A151, SDs!_xlnm.Print_Area, 7, FALSE)</f>
        <v>#N/A</v>
      </c>
      <c r="Q151" s="297" t="e">
        <f>VLOOKUP(A151, SDs!_xlnm.Print_Area, 8, FALSE)</f>
        <v>#N/A</v>
      </c>
      <c r="R151" s="583"/>
      <c r="S151" s="345"/>
      <c r="W151" s="772"/>
    </row>
    <row r="152" spans="1:23" s="773" customFormat="1" x14ac:dyDescent="0.35">
      <c r="A152" s="767"/>
      <c r="B152" s="625" t="e">
        <f>VLOOKUP(A152, SDs!_xlnm.Print_Area, 2, FALSE)</f>
        <v>#N/A</v>
      </c>
      <c r="C152" s="768"/>
      <c r="D152" s="786"/>
      <c r="E152" s="502"/>
      <c r="F152" s="786"/>
      <c r="G152" s="786"/>
      <c r="H152" s="786"/>
      <c r="I152" s="833"/>
      <c r="J152" s="541"/>
      <c r="K152" s="541"/>
      <c r="L152" s="339" t="e">
        <f>VLOOKUP(A152, SDs!_xlnm.Print_Area, 3, FALSE)</f>
        <v>#N/A</v>
      </c>
      <c r="M152" s="339" t="e">
        <f>VLOOKUP(A152, SDs!_xlnm.Print_Area, 4, FALSE)</f>
        <v>#N/A</v>
      </c>
      <c r="N152" s="339" t="e">
        <f>VLOOKUP(A152, SDs!_xlnm.Print_Area, 5, FALSE)</f>
        <v>#N/A</v>
      </c>
      <c r="O152" s="735" t="e">
        <f>VLOOKUP(A152, SDs!_xlnm.Print_Area, 6, FALSE)</f>
        <v>#N/A</v>
      </c>
      <c r="P152" s="339" t="e">
        <f>VLOOKUP(A152, SDs!_xlnm.Print_Area, 7, FALSE)</f>
        <v>#N/A</v>
      </c>
      <c r="Q152" s="297" t="e">
        <f>VLOOKUP(A152, SDs!_xlnm.Print_Area, 8, FALSE)</f>
        <v>#N/A</v>
      </c>
      <c r="R152" s="583"/>
      <c r="S152" s="345"/>
      <c r="W152" s="772"/>
    </row>
    <row r="153" spans="1:23" s="773" customFormat="1" x14ac:dyDescent="0.35">
      <c r="A153" s="767"/>
      <c r="B153" s="625" t="e">
        <f>VLOOKUP(A153, SDs!_xlnm.Print_Area, 2, FALSE)</f>
        <v>#N/A</v>
      </c>
      <c r="C153" s="768"/>
      <c r="D153" s="786"/>
      <c r="E153" s="502"/>
      <c r="F153" s="786"/>
      <c r="G153" s="786"/>
      <c r="H153" s="786"/>
      <c r="I153" s="833"/>
      <c r="J153" s="541"/>
      <c r="K153" s="541"/>
      <c r="L153" s="339" t="e">
        <f>VLOOKUP(A153, SDs!_xlnm.Print_Area, 3, FALSE)</f>
        <v>#N/A</v>
      </c>
      <c r="M153" s="339" t="e">
        <f>VLOOKUP(A153, SDs!_xlnm.Print_Area, 4, FALSE)</f>
        <v>#N/A</v>
      </c>
      <c r="N153" s="339" t="e">
        <f>VLOOKUP(A153, SDs!_xlnm.Print_Area, 5, FALSE)</f>
        <v>#N/A</v>
      </c>
      <c r="O153" s="735" t="e">
        <f>VLOOKUP(A153, SDs!_xlnm.Print_Area, 6, FALSE)</f>
        <v>#N/A</v>
      </c>
      <c r="P153" s="339" t="e">
        <f>VLOOKUP(A153, SDs!_xlnm.Print_Area, 7, FALSE)</f>
        <v>#N/A</v>
      </c>
      <c r="Q153" s="297" t="e">
        <f>VLOOKUP(A153, SDs!_xlnm.Print_Area, 8, FALSE)</f>
        <v>#N/A</v>
      </c>
      <c r="R153" s="583"/>
      <c r="S153" s="345"/>
      <c r="W153" s="772"/>
    </row>
    <row r="154" spans="1:23" s="773" customFormat="1" x14ac:dyDescent="0.35">
      <c r="A154" s="767"/>
      <c r="B154" s="625" t="e">
        <f>VLOOKUP(A154, SDs!_xlnm.Print_Area, 2, FALSE)</f>
        <v>#N/A</v>
      </c>
      <c r="C154" s="768"/>
      <c r="D154" s="786"/>
      <c r="E154" s="502"/>
      <c r="F154" s="786"/>
      <c r="G154" s="786"/>
      <c r="H154" s="786"/>
      <c r="I154" s="833"/>
      <c r="J154" s="541"/>
      <c r="K154" s="541"/>
      <c r="L154" s="339" t="e">
        <f>VLOOKUP(A154, SDs!_xlnm.Print_Area, 3, FALSE)</f>
        <v>#N/A</v>
      </c>
      <c r="M154" s="339" t="e">
        <f>VLOOKUP(A154, SDs!_xlnm.Print_Area, 4, FALSE)</f>
        <v>#N/A</v>
      </c>
      <c r="N154" s="339" t="e">
        <f>VLOOKUP(A154, SDs!_xlnm.Print_Area, 5, FALSE)</f>
        <v>#N/A</v>
      </c>
      <c r="O154" s="735" t="e">
        <f>VLOOKUP(A154, SDs!_xlnm.Print_Area, 6, FALSE)</f>
        <v>#N/A</v>
      </c>
      <c r="P154" s="339" t="e">
        <f>VLOOKUP(A154, SDs!_xlnm.Print_Area, 7, FALSE)</f>
        <v>#N/A</v>
      </c>
      <c r="Q154" s="297" t="e">
        <f>VLOOKUP(A154, SDs!_xlnm.Print_Area, 8, FALSE)</f>
        <v>#N/A</v>
      </c>
      <c r="R154" s="583"/>
      <c r="S154" s="345"/>
      <c r="W154" s="772"/>
    </row>
    <row r="155" spans="1:23" s="773" customFormat="1" x14ac:dyDescent="0.35">
      <c r="A155" s="767"/>
      <c r="B155" s="625" t="e">
        <f>VLOOKUP(A155, SDs!_xlnm.Print_Area, 2, FALSE)</f>
        <v>#N/A</v>
      </c>
      <c r="C155" s="768"/>
      <c r="D155" s="786"/>
      <c r="E155" s="502"/>
      <c r="F155" s="786"/>
      <c r="G155" s="786"/>
      <c r="H155" s="786"/>
      <c r="I155" s="833"/>
      <c r="J155" s="541"/>
      <c r="K155" s="541"/>
      <c r="L155" s="339" t="e">
        <f>VLOOKUP(A155, SDs!_xlnm.Print_Area, 3, FALSE)</f>
        <v>#N/A</v>
      </c>
      <c r="M155" s="339" t="e">
        <f>VLOOKUP(A155, SDs!_xlnm.Print_Area, 4, FALSE)</f>
        <v>#N/A</v>
      </c>
      <c r="N155" s="339" t="e">
        <f>VLOOKUP(A155, SDs!_xlnm.Print_Area, 5, FALSE)</f>
        <v>#N/A</v>
      </c>
      <c r="O155" s="735" t="e">
        <f>VLOOKUP(A155, SDs!_xlnm.Print_Area, 6, FALSE)</f>
        <v>#N/A</v>
      </c>
      <c r="P155" s="339" t="e">
        <f>VLOOKUP(A155, SDs!_xlnm.Print_Area, 7, FALSE)</f>
        <v>#N/A</v>
      </c>
      <c r="Q155" s="297" t="e">
        <f>VLOOKUP(A155, SDs!_xlnm.Print_Area, 8, FALSE)</f>
        <v>#N/A</v>
      </c>
      <c r="R155" s="583"/>
      <c r="S155" s="345"/>
      <c r="W155" s="772"/>
    </row>
    <row r="156" spans="1:23" s="773" customFormat="1" x14ac:dyDescent="0.35">
      <c r="A156" s="767"/>
      <c r="B156" s="625" t="e">
        <f>VLOOKUP(A156, SDs!_xlnm.Print_Area, 2, FALSE)</f>
        <v>#N/A</v>
      </c>
      <c r="C156" s="768"/>
      <c r="D156" s="786"/>
      <c r="E156" s="502"/>
      <c r="F156" s="786"/>
      <c r="G156" s="786"/>
      <c r="H156" s="786"/>
      <c r="I156" s="833"/>
      <c r="J156" s="541"/>
      <c r="K156" s="541"/>
      <c r="L156" s="339" t="e">
        <f>VLOOKUP(A156, SDs!_xlnm.Print_Area, 3, FALSE)</f>
        <v>#N/A</v>
      </c>
      <c r="M156" s="339" t="e">
        <f>VLOOKUP(A156, SDs!_xlnm.Print_Area, 4, FALSE)</f>
        <v>#N/A</v>
      </c>
      <c r="N156" s="339" t="e">
        <f>VLOOKUP(A156, SDs!_xlnm.Print_Area, 5, FALSE)</f>
        <v>#N/A</v>
      </c>
      <c r="O156" s="735" t="e">
        <f>VLOOKUP(A156, SDs!_xlnm.Print_Area, 6, FALSE)</f>
        <v>#N/A</v>
      </c>
      <c r="P156" s="339" t="e">
        <f>VLOOKUP(A156, SDs!_xlnm.Print_Area, 7, FALSE)</f>
        <v>#N/A</v>
      </c>
      <c r="Q156" s="297" t="e">
        <f>VLOOKUP(A156, SDs!_xlnm.Print_Area, 8, FALSE)</f>
        <v>#N/A</v>
      </c>
      <c r="R156" s="583"/>
      <c r="S156" s="345"/>
      <c r="W156" s="772"/>
    </row>
    <row r="157" spans="1:23" s="773" customFormat="1" x14ac:dyDescent="0.35">
      <c r="A157" s="767"/>
      <c r="B157" s="625" t="e">
        <f>VLOOKUP(A157, SDs!_xlnm.Print_Area, 2, FALSE)</f>
        <v>#N/A</v>
      </c>
      <c r="C157" s="768"/>
      <c r="D157" s="786"/>
      <c r="E157" s="502"/>
      <c r="F157" s="786"/>
      <c r="G157" s="786"/>
      <c r="H157" s="786"/>
      <c r="I157" s="833"/>
      <c r="J157" s="541"/>
      <c r="K157" s="541"/>
      <c r="L157" s="339" t="e">
        <f>VLOOKUP(A157, SDs!_xlnm.Print_Area, 3, FALSE)</f>
        <v>#N/A</v>
      </c>
      <c r="M157" s="339" t="e">
        <f>VLOOKUP(A157, SDs!_xlnm.Print_Area, 4, FALSE)</f>
        <v>#N/A</v>
      </c>
      <c r="N157" s="339" t="e">
        <f>VLOOKUP(A157, SDs!_xlnm.Print_Area, 5, FALSE)</f>
        <v>#N/A</v>
      </c>
      <c r="O157" s="735" t="e">
        <f>VLOOKUP(A157, SDs!_xlnm.Print_Area, 6, FALSE)</f>
        <v>#N/A</v>
      </c>
      <c r="P157" s="339" t="e">
        <f>VLOOKUP(A157, SDs!_xlnm.Print_Area, 7, FALSE)</f>
        <v>#N/A</v>
      </c>
      <c r="Q157" s="297" t="e">
        <f>VLOOKUP(A157, SDs!_xlnm.Print_Area, 8, FALSE)</f>
        <v>#N/A</v>
      </c>
      <c r="R157" s="583"/>
      <c r="S157" s="345"/>
      <c r="W157" s="772"/>
    </row>
    <row r="158" spans="1:23" s="773" customFormat="1" x14ac:dyDescent="0.35">
      <c r="A158" s="767"/>
      <c r="B158" s="625" t="e">
        <f>VLOOKUP(A158, SDs!_xlnm.Print_Area, 2, FALSE)</f>
        <v>#N/A</v>
      </c>
      <c r="C158" s="768"/>
      <c r="D158" s="786"/>
      <c r="E158" s="502"/>
      <c r="F158" s="786"/>
      <c r="G158" s="786"/>
      <c r="H158" s="786"/>
      <c r="I158" s="833"/>
      <c r="J158" s="541"/>
      <c r="K158" s="541"/>
      <c r="L158" s="339" t="e">
        <f>VLOOKUP(A158, SDs!_xlnm.Print_Area, 3, FALSE)</f>
        <v>#N/A</v>
      </c>
      <c r="M158" s="339" t="e">
        <f>VLOOKUP(A158, SDs!_xlnm.Print_Area, 4, FALSE)</f>
        <v>#N/A</v>
      </c>
      <c r="N158" s="339" t="e">
        <f>VLOOKUP(A158, SDs!_xlnm.Print_Area, 5, FALSE)</f>
        <v>#N/A</v>
      </c>
      <c r="O158" s="735" t="e">
        <f>VLOOKUP(A158, SDs!_xlnm.Print_Area, 6, FALSE)</f>
        <v>#N/A</v>
      </c>
      <c r="P158" s="339" t="e">
        <f>VLOOKUP(A158, SDs!_xlnm.Print_Area, 7, FALSE)</f>
        <v>#N/A</v>
      </c>
      <c r="Q158" s="297" t="e">
        <f>VLOOKUP(A158, SDs!_xlnm.Print_Area, 8, FALSE)</f>
        <v>#N/A</v>
      </c>
      <c r="R158" s="583"/>
      <c r="S158" s="769"/>
      <c r="W158" s="772"/>
    </row>
    <row r="159" spans="1:23" s="773" customFormat="1" x14ac:dyDescent="0.35">
      <c r="A159" s="767"/>
      <c r="B159" s="625" t="e">
        <f>VLOOKUP(A159, SDs!_xlnm.Print_Area, 2, FALSE)</f>
        <v>#N/A</v>
      </c>
      <c r="C159" s="768"/>
      <c r="D159" s="786"/>
      <c r="E159" s="502"/>
      <c r="F159" s="786"/>
      <c r="G159" s="786"/>
      <c r="H159" s="786"/>
      <c r="I159" s="833"/>
      <c r="J159" s="541"/>
      <c r="K159" s="541"/>
      <c r="L159" s="339" t="e">
        <f>VLOOKUP(A159, SDs!_xlnm.Print_Area, 3, FALSE)</f>
        <v>#N/A</v>
      </c>
      <c r="M159" s="339" t="e">
        <f>VLOOKUP(A159, SDs!_xlnm.Print_Area, 4, FALSE)</f>
        <v>#N/A</v>
      </c>
      <c r="N159" s="339" t="e">
        <f>VLOOKUP(A159, SDs!_xlnm.Print_Area, 5, FALSE)</f>
        <v>#N/A</v>
      </c>
      <c r="O159" s="735" t="e">
        <f>VLOOKUP(A159, SDs!_xlnm.Print_Area, 6, FALSE)</f>
        <v>#N/A</v>
      </c>
      <c r="P159" s="339" t="e">
        <f>VLOOKUP(A159, SDs!_xlnm.Print_Area, 7, FALSE)</f>
        <v>#N/A</v>
      </c>
      <c r="Q159" s="297" t="e">
        <f>VLOOKUP(A159, SDs!_xlnm.Print_Area, 8, FALSE)</f>
        <v>#N/A</v>
      </c>
      <c r="R159" s="583"/>
      <c r="S159" s="345"/>
      <c r="W159" s="772"/>
    </row>
    <row r="160" spans="1:23" s="773" customFormat="1" x14ac:dyDescent="0.35">
      <c r="A160" s="767"/>
      <c r="B160" s="625" t="e">
        <f>VLOOKUP(A160, SDs!_xlnm.Print_Area, 2, FALSE)</f>
        <v>#N/A</v>
      </c>
      <c r="C160" s="768"/>
      <c r="D160" s="786"/>
      <c r="E160" s="502"/>
      <c r="F160" s="786"/>
      <c r="G160" s="786"/>
      <c r="H160" s="786"/>
      <c r="I160" s="833"/>
      <c r="J160" s="541"/>
      <c r="K160" s="541"/>
      <c r="L160" s="339" t="e">
        <f>VLOOKUP(A160, SDs!_xlnm.Print_Area, 3, FALSE)</f>
        <v>#N/A</v>
      </c>
      <c r="M160" s="339" t="e">
        <f>VLOOKUP(A160, SDs!_xlnm.Print_Area, 4, FALSE)</f>
        <v>#N/A</v>
      </c>
      <c r="N160" s="339" t="e">
        <f>VLOOKUP(A160, SDs!_xlnm.Print_Area, 5, FALSE)</f>
        <v>#N/A</v>
      </c>
      <c r="O160" s="735" t="e">
        <f>VLOOKUP(A160, SDs!_xlnm.Print_Area, 6, FALSE)</f>
        <v>#N/A</v>
      </c>
      <c r="P160" s="339" t="e">
        <f>VLOOKUP(A160, SDs!_xlnm.Print_Area, 7, FALSE)</f>
        <v>#N/A</v>
      </c>
      <c r="Q160" s="297" t="e">
        <f>VLOOKUP(A160, SDs!_xlnm.Print_Area, 8, FALSE)</f>
        <v>#N/A</v>
      </c>
      <c r="R160" s="583"/>
      <c r="S160" s="345"/>
      <c r="W160" s="772"/>
    </row>
    <row r="161" spans="1:23" s="773" customFormat="1" x14ac:dyDescent="0.35">
      <c r="A161" s="767"/>
      <c r="B161" s="625" t="e">
        <f>VLOOKUP(A161, SDs!_xlnm.Print_Area, 2, FALSE)</f>
        <v>#N/A</v>
      </c>
      <c r="C161" s="768"/>
      <c r="D161" s="786"/>
      <c r="E161" s="502"/>
      <c r="F161" s="786"/>
      <c r="G161" s="786"/>
      <c r="H161" s="786"/>
      <c r="I161" s="833"/>
      <c r="J161" s="541"/>
      <c r="K161" s="541"/>
      <c r="L161" s="339" t="e">
        <f>VLOOKUP(A161, SDs!_xlnm.Print_Area, 3, FALSE)</f>
        <v>#N/A</v>
      </c>
      <c r="M161" s="339" t="e">
        <f>VLOOKUP(A161, SDs!_xlnm.Print_Area, 4, FALSE)</f>
        <v>#N/A</v>
      </c>
      <c r="N161" s="339" t="e">
        <f>VLOOKUP(A161, SDs!_xlnm.Print_Area, 5, FALSE)</f>
        <v>#N/A</v>
      </c>
      <c r="O161" s="735" t="e">
        <f>VLOOKUP(A161, SDs!_xlnm.Print_Area, 6, FALSE)</f>
        <v>#N/A</v>
      </c>
      <c r="P161" s="339" t="e">
        <f>VLOOKUP(A161, SDs!_xlnm.Print_Area, 7, FALSE)</f>
        <v>#N/A</v>
      </c>
      <c r="Q161" s="297" t="e">
        <f>VLOOKUP(A161, SDs!_xlnm.Print_Area, 8, FALSE)</f>
        <v>#N/A</v>
      </c>
      <c r="R161" s="583"/>
      <c r="S161" s="345"/>
      <c r="W161" s="772"/>
    </row>
    <row r="162" spans="1:23" s="773" customFormat="1" x14ac:dyDescent="0.35">
      <c r="A162" s="767"/>
      <c r="B162" s="625" t="e">
        <f>VLOOKUP(A162, SDs!_xlnm.Print_Area, 2, FALSE)</f>
        <v>#N/A</v>
      </c>
      <c r="C162" s="768"/>
      <c r="D162" s="786"/>
      <c r="E162" s="502"/>
      <c r="F162" s="786"/>
      <c r="G162" s="786"/>
      <c r="H162" s="786"/>
      <c r="I162" s="833"/>
      <c r="J162" s="541"/>
      <c r="K162" s="541"/>
      <c r="L162" s="339" t="e">
        <f>VLOOKUP(A162, SDs!_xlnm.Print_Area, 3, FALSE)</f>
        <v>#N/A</v>
      </c>
      <c r="M162" s="339" t="e">
        <f>VLOOKUP(A162, SDs!_xlnm.Print_Area, 4, FALSE)</f>
        <v>#N/A</v>
      </c>
      <c r="N162" s="339" t="e">
        <f>VLOOKUP(A162, SDs!_xlnm.Print_Area, 5, FALSE)</f>
        <v>#N/A</v>
      </c>
      <c r="O162" s="735" t="e">
        <f>VLOOKUP(A162, SDs!_xlnm.Print_Area, 6, FALSE)</f>
        <v>#N/A</v>
      </c>
      <c r="P162" s="339" t="e">
        <f>VLOOKUP(A162, SDs!_xlnm.Print_Area, 7, FALSE)</f>
        <v>#N/A</v>
      </c>
      <c r="Q162" s="297" t="e">
        <f>VLOOKUP(A162, SDs!_xlnm.Print_Area, 8, FALSE)</f>
        <v>#N/A</v>
      </c>
      <c r="R162" s="583"/>
      <c r="S162" s="345"/>
      <c r="W162" s="772"/>
    </row>
    <row r="163" spans="1:23" s="773" customFormat="1" x14ac:dyDescent="0.35">
      <c r="A163" s="767"/>
      <c r="B163" s="625" t="e">
        <f>VLOOKUP(A163, SDs!_xlnm.Print_Area, 2, FALSE)</f>
        <v>#N/A</v>
      </c>
      <c r="C163" s="768"/>
      <c r="D163" s="786"/>
      <c r="E163" s="502"/>
      <c r="F163" s="786"/>
      <c r="G163" s="786"/>
      <c r="H163" s="786"/>
      <c r="I163" s="833"/>
      <c r="J163" s="541"/>
      <c r="K163" s="541"/>
      <c r="L163" s="339" t="e">
        <f>VLOOKUP(A163, SDs!_xlnm.Print_Area, 3, FALSE)</f>
        <v>#N/A</v>
      </c>
      <c r="M163" s="339" t="e">
        <f>VLOOKUP(A163, SDs!_xlnm.Print_Area, 4, FALSE)</f>
        <v>#N/A</v>
      </c>
      <c r="N163" s="339" t="e">
        <f>VLOOKUP(A163, SDs!_xlnm.Print_Area, 5, FALSE)</f>
        <v>#N/A</v>
      </c>
      <c r="O163" s="735" t="e">
        <f>VLOOKUP(A163, SDs!_xlnm.Print_Area, 6, FALSE)</f>
        <v>#N/A</v>
      </c>
      <c r="P163" s="339" t="e">
        <f>VLOOKUP(A163, SDs!_xlnm.Print_Area, 7, FALSE)</f>
        <v>#N/A</v>
      </c>
      <c r="Q163" s="297" t="e">
        <f>VLOOKUP(A163, SDs!_xlnm.Print_Area, 8, FALSE)</f>
        <v>#N/A</v>
      </c>
      <c r="R163" s="583"/>
      <c r="S163" s="345"/>
      <c r="W163" s="772"/>
    </row>
    <row r="164" spans="1:23" s="773" customFormat="1" x14ac:dyDescent="0.35">
      <c r="A164" s="767"/>
      <c r="B164" s="625" t="e">
        <f>VLOOKUP(A164, SDs!_xlnm.Print_Area, 2, FALSE)</f>
        <v>#N/A</v>
      </c>
      <c r="C164" s="768"/>
      <c r="D164" s="786"/>
      <c r="E164" s="502"/>
      <c r="F164" s="786"/>
      <c r="G164" s="786"/>
      <c r="H164" s="786"/>
      <c r="I164" s="833"/>
      <c r="J164" s="541"/>
      <c r="K164" s="541"/>
      <c r="L164" s="339" t="e">
        <f>VLOOKUP(A164, SDs!_xlnm.Print_Area, 3, FALSE)</f>
        <v>#N/A</v>
      </c>
      <c r="M164" s="339" t="e">
        <f>VLOOKUP(A164, SDs!_xlnm.Print_Area, 4, FALSE)</f>
        <v>#N/A</v>
      </c>
      <c r="N164" s="339" t="e">
        <f>VLOOKUP(A164, SDs!_xlnm.Print_Area, 5, FALSE)</f>
        <v>#N/A</v>
      </c>
      <c r="O164" s="735" t="e">
        <f>VLOOKUP(A164, SDs!_xlnm.Print_Area, 6, FALSE)</f>
        <v>#N/A</v>
      </c>
      <c r="P164" s="339" t="e">
        <f>VLOOKUP(A164, SDs!_xlnm.Print_Area, 7, FALSE)</f>
        <v>#N/A</v>
      </c>
      <c r="Q164" s="297" t="e">
        <f>VLOOKUP(A164, SDs!_xlnm.Print_Area, 8, FALSE)</f>
        <v>#N/A</v>
      </c>
      <c r="R164" s="583"/>
      <c r="S164" s="345"/>
      <c r="W164" s="772"/>
    </row>
    <row r="165" spans="1:23" s="773" customFormat="1" x14ac:dyDescent="0.35">
      <c r="A165" s="767"/>
      <c r="B165" s="625" t="e">
        <f>VLOOKUP(A165, SDs!_xlnm.Print_Area, 2, FALSE)</f>
        <v>#N/A</v>
      </c>
      <c r="C165" s="768"/>
      <c r="D165" s="786"/>
      <c r="E165" s="502"/>
      <c r="F165" s="786"/>
      <c r="G165" s="786"/>
      <c r="H165" s="786"/>
      <c r="I165" s="833"/>
      <c r="J165" s="541"/>
      <c r="K165" s="541"/>
      <c r="L165" s="339" t="e">
        <f>VLOOKUP(A165, SDs!_xlnm.Print_Area, 3, FALSE)</f>
        <v>#N/A</v>
      </c>
      <c r="M165" s="339" t="e">
        <f>VLOOKUP(A165, SDs!_xlnm.Print_Area, 4, FALSE)</f>
        <v>#N/A</v>
      </c>
      <c r="N165" s="339" t="e">
        <f>VLOOKUP(A165, SDs!_xlnm.Print_Area, 5, FALSE)</f>
        <v>#N/A</v>
      </c>
      <c r="O165" s="735" t="e">
        <f>VLOOKUP(A165, SDs!_xlnm.Print_Area, 6, FALSE)</f>
        <v>#N/A</v>
      </c>
      <c r="P165" s="339" t="e">
        <f>VLOOKUP(A165, SDs!_xlnm.Print_Area, 7, FALSE)</f>
        <v>#N/A</v>
      </c>
      <c r="Q165" s="297" t="e">
        <f>VLOOKUP(A165, SDs!_xlnm.Print_Area, 8, FALSE)</f>
        <v>#N/A</v>
      </c>
      <c r="R165" s="583"/>
      <c r="S165" s="345"/>
      <c r="W165" s="772"/>
    </row>
    <row r="166" spans="1:23" s="656" customFormat="1" x14ac:dyDescent="0.35">
      <c r="A166" s="767"/>
      <c r="B166" s="625" t="e">
        <f>VLOOKUP(A166, SDs!_xlnm.Print_Area, 2, FALSE)</f>
        <v>#N/A</v>
      </c>
      <c r="C166" s="768"/>
      <c r="D166" s="786"/>
      <c r="E166" s="502"/>
      <c r="F166" s="786"/>
      <c r="G166" s="786"/>
      <c r="H166" s="786"/>
      <c r="I166" s="833"/>
      <c r="J166" s="541"/>
      <c r="K166" s="541"/>
      <c r="L166" s="339" t="e">
        <f>VLOOKUP(A166, SDs!_xlnm.Print_Area, 3, FALSE)</f>
        <v>#N/A</v>
      </c>
      <c r="M166" s="339" t="e">
        <f>VLOOKUP(A166, SDs!_xlnm.Print_Area, 4, FALSE)</f>
        <v>#N/A</v>
      </c>
      <c r="N166" s="339" t="e">
        <f>VLOOKUP(A166, SDs!_xlnm.Print_Area, 5, FALSE)</f>
        <v>#N/A</v>
      </c>
      <c r="O166" s="735" t="e">
        <f>VLOOKUP(A166, SDs!_xlnm.Print_Area, 6, FALSE)</f>
        <v>#N/A</v>
      </c>
      <c r="P166" s="339" t="e">
        <f>VLOOKUP(A166, SDs!_xlnm.Print_Area, 7, FALSE)</f>
        <v>#N/A</v>
      </c>
      <c r="Q166" s="297" t="e">
        <f>VLOOKUP(A166, SDs!_xlnm.Print_Area, 8, FALSE)</f>
        <v>#N/A</v>
      </c>
      <c r="R166" s="583"/>
      <c r="S166" s="345"/>
      <c r="T166" s="773"/>
      <c r="W166" s="772"/>
    </row>
    <row r="167" spans="1:23" s="773" customFormat="1" x14ac:dyDescent="0.35">
      <c r="A167" s="767"/>
      <c r="B167" s="625" t="e">
        <f>VLOOKUP(A167, SDs!_xlnm.Print_Area, 2, FALSE)</f>
        <v>#N/A</v>
      </c>
      <c r="C167" s="768"/>
      <c r="D167" s="786"/>
      <c r="E167" s="502"/>
      <c r="F167" s="786"/>
      <c r="G167" s="786"/>
      <c r="H167" s="786"/>
      <c r="I167" s="833"/>
      <c r="J167" s="541"/>
      <c r="K167" s="541"/>
      <c r="L167" s="339" t="e">
        <f>VLOOKUP(A167, SDs!_xlnm.Print_Area, 3, FALSE)</f>
        <v>#N/A</v>
      </c>
      <c r="M167" s="339" t="e">
        <f>VLOOKUP(A167, SDs!_xlnm.Print_Area, 4, FALSE)</f>
        <v>#N/A</v>
      </c>
      <c r="N167" s="339" t="e">
        <f>VLOOKUP(A167, SDs!_xlnm.Print_Area, 5, FALSE)</f>
        <v>#N/A</v>
      </c>
      <c r="O167" s="735" t="e">
        <f>VLOOKUP(A167, SDs!_xlnm.Print_Area, 6, FALSE)</f>
        <v>#N/A</v>
      </c>
      <c r="P167" s="339" t="e">
        <f>VLOOKUP(A167, SDs!_xlnm.Print_Area, 7, FALSE)</f>
        <v>#N/A</v>
      </c>
      <c r="Q167" s="297" t="e">
        <f>VLOOKUP(A167, SDs!_xlnm.Print_Area, 8, FALSE)</f>
        <v>#N/A</v>
      </c>
      <c r="R167" s="583"/>
      <c r="S167" s="345"/>
      <c r="W167" s="772"/>
    </row>
    <row r="168" spans="1:23" s="773" customFormat="1" x14ac:dyDescent="0.35">
      <c r="A168" s="767"/>
      <c r="B168" s="625" t="e">
        <f>VLOOKUP(A168, SDs!_xlnm.Print_Area, 2, FALSE)</f>
        <v>#N/A</v>
      </c>
      <c r="C168" s="768"/>
      <c r="D168" s="786"/>
      <c r="E168" s="502"/>
      <c r="F168" s="786"/>
      <c r="G168" s="786"/>
      <c r="H168" s="786"/>
      <c r="I168" s="833"/>
      <c r="J168" s="541"/>
      <c r="K168" s="541"/>
      <c r="L168" s="339" t="e">
        <f>VLOOKUP(A168, SDs!_xlnm.Print_Area, 3, FALSE)</f>
        <v>#N/A</v>
      </c>
      <c r="M168" s="339" t="e">
        <f>VLOOKUP(A168, SDs!_xlnm.Print_Area, 4, FALSE)</f>
        <v>#N/A</v>
      </c>
      <c r="N168" s="339" t="e">
        <f>VLOOKUP(A168, SDs!_xlnm.Print_Area, 5, FALSE)</f>
        <v>#N/A</v>
      </c>
      <c r="O168" s="735" t="e">
        <f>VLOOKUP(A168, SDs!_xlnm.Print_Area, 6, FALSE)</f>
        <v>#N/A</v>
      </c>
      <c r="P168" s="339" t="e">
        <f>VLOOKUP(A168, SDs!_xlnm.Print_Area, 7, FALSE)</f>
        <v>#N/A</v>
      </c>
      <c r="Q168" s="297" t="e">
        <f>VLOOKUP(A168, SDs!_xlnm.Print_Area, 8, FALSE)</f>
        <v>#N/A</v>
      </c>
      <c r="R168" s="583"/>
      <c r="S168" s="345"/>
      <c r="W168" s="772"/>
    </row>
    <row r="169" spans="1:23" s="773" customFormat="1" x14ac:dyDescent="0.35">
      <c r="A169" s="767"/>
      <c r="B169" s="625" t="e">
        <f>VLOOKUP(A169, SDs!_xlnm.Print_Area, 2, FALSE)</f>
        <v>#N/A</v>
      </c>
      <c r="C169" s="768"/>
      <c r="D169" s="801"/>
      <c r="E169" s="502"/>
      <c r="F169" s="801"/>
      <c r="G169" s="801"/>
      <c r="H169" s="801"/>
      <c r="I169" s="835"/>
      <c r="J169" s="802"/>
      <c r="K169" s="802"/>
      <c r="L169" s="339" t="e">
        <f>VLOOKUP(A169, SDs!_xlnm.Print_Area, 3, FALSE)</f>
        <v>#N/A</v>
      </c>
      <c r="M169" s="339" t="e">
        <f>VLOOKUP(A169, SDs!_xlnm.Print_Area, 4, FALSE)</f>
        <v>#N/A</v>
      </c>
      <c r="N169" s="339" t="e">
        <f>VLOOKUP(A169, SDs!_xlnm.Print_Area, 5, FALSE)</f>
        <v>#N/A</v>
      </c>
      <c r="O169" s="735" t="e">
        <f>VLOOKUP(A169, SDs!_xlnm.Print_Area, 6, FALSE)</f>
        <v>#N/A</v>
      </c>
      <c r="P169" s="339" t="e">
        <f>VLOOKUP(A169, SDs!_xlnm.Print_Area, 7, FALSE)</f>
        <v>#N/A</v>
      </c>
      <c r="Q169" s="297" t="e">
        <f>VLOOKUP(A169, SDs!_xlnm.Print_Area, 8, FALSE)</f>
        <v>#N/A</v>
      </c>
      <c r="R169" s="583"/>
      <c r="S169" s="345"/>
      <c r="W169" s="772"/>
    </row>
    <row r="170" spans="1:23" s="773" customFormat="1" x14ac:dyDescent="0.35">
      <c r="A170" s="767"/>
      <c r="B170" s="625" t="e">
        <f>VLOOKUP(A170, SDs!_xlnm.Print_Area, 2, FALSE)</f>
        <v>#N/A</v>
      </c>
      <c r="C170" s="768"/>
      <c r="D170" s="786"/>
      <c r="E170" s="502"/>
      <c r="F170" s="786"/>
      <c r="G170" s="786"/>
      <c r="H170" s="786"/>
      <c r="I170" s="833"/>
      <c r="J170" s="541"/>
      <c r="K170" s="541"/>
      <c r="L170" s="339" t="e">
        <f>VLOOKUP(A170, SDs!_xlnm.Print_Area, 3, FALSE)</f>
        <v>#N/A</v>
      </c>
      <c r="M170" s="339" t="e">
        <f>VLOOKUP(A170, SDs!_xlnm.Print_Area, 4, FALSE)</f>
        <v>#N/A</v>
      </c>
      <c r="N170" s="339" t="e">
        <f>VLOOKUP(A170, SDs!_xlnm.Print_Area, 5, FALSE)</f>
        <v>#N/A</v>
      </c>
      <c r="O170" s="735" t="e">
        <f>VLOOKUP(A170, SDs!_xlnm.Print_Area, 6, FALSE)</f>
        <v>#N/A</v>
      </c>
      <c r="P170" s="339" t="e">
        <f>VLOOKUP(A170, SDs!_xlnm.Print_Area, 7, FALSE)</f>
        <v>#N/A</v>
      </c>
      <c r="Q170" s="297" t="e">
        <f>VLOOKUP(A170, SDs!_xlnm.Print_Area, 8, FALSE)</f>
        <v>#N/A</v>
      </c>
      <c r="R170" s="583"/>
      <c r="S170" s="345"/>
      <c r="W170" s="772"/>
    </row>
    <row r="171" spans="1:23" s="773" customFormat="1" x14ac:dyDescent="0.35">
      <c r="A171" s="767"/>
      <c r="B171" s="625" t="e">
        <f>VLOOKUP(A171, SDs!_xlnm.Print_Area, 2, FALSE)</f>
        <v>#N/A</v>
      </c>
      <c r="C171" s="768"/>
      <c r="D171" s="786"/>
      <c r="E171" s="502"/>
      <c r="F171" s="786"/>
      <c r="G171" s="786"/>
      <c r="H171" s="786"/>
      <c r="I171" s="833"/>
      <c r="J171" s="541"/>
      <c r="K171" s="541"/>
      <c r="L171" s="339" t="e">
        <f>VLOOKUP(A171, SDs!_xlnm.Print_Area, 3, FALSE)</f>
        <v>#N/A</v>
      </c>
      <c r="M171" s="339" t="e">
        <f>VLOOKUP(A171, SDs!_xlnm.Print_Area, 4, FALSE)</f>
        <v>#N/A</v>
      </c>
      <c r="N171" s="339" t="e">
        <f>VLOOKUP(A171, SDs!_xlnm.Print_Area, 5, FALSE)</f>
        <v>#N/A</v>
      </c>
      <c r="O171" s="735" t="e">
        <f>VLOOKUP(A171, SDs!_xlnm.Print_Area, 6, FALSE)</f>
        <v>#N/A</v>
      </c>
      <c r="P171" s="339" t="e">
        <f>VLOOKUP(A171, SDs!_xlnm.Print_Area, 7, FALSE)</f>
        <v>#N/A</v>
      </c>
      <c r="Q171" s="297" t="e">
        <f>VLOOKUP(A171, SDs!_xlnm.Print_Area, 8, FALSE)</f>
        <v>#N/A</v>
      </c>
      <c r="R171" s="583"/>
      <c r="S171" s="345"/>
      <c r="W171" s="772"/>
    </row>
    <row r="172" spans="1:23" s="773" customFormat="1" x14ac:dyDescent="0.35">
      <c r="A172" s="767"/>
      <c r="B172" s="625" t="e">
        <f>VLOOKUP(A172, SDs!_xlnm.Print_Area, 2, FALSE)</f>
        <v>#N/A</v>
      </c>
      <c r="C172" s="768"/>
      <c r="D172" s="786"/>
      <c r="E172" s="502"/>
      <c r="F172" s="786"/>
      <c r="G172" s="786"/>
      <c r="H172" s="786"/>
      <c r="I172" s="833"/>
      <c r="J172" s="541"/>
      <c r="K172" s="541"/>
      <c r="L172" s="339" t="e">
        <f>VLOOKUP(A172, SDs!_xlnm.Print_Area, 3, FALSE)</f>
        <v>#N/A</v>
      </c>
      <c r="M172" s="339" t="e">
        <f>VLOOKUP(A172, SDs!_xlnm.Print_Area, 4, FALSE)</f>
        <v>#N/A</v>
      </c>
      <c r="N172" s="339" t="e">
        <f>VLOOKUP(A172, SDs!_xlnm.Print_Area, 5, FALSE)</f>
        <v>#N/A</v>
      </c>
      <c r="O172" s="735" t="e">
        <f>VLOOKUP(A172, SDs!_xlnm.Print_Area, 6, FALSE)</f>
        <v>#N/A</v>
      </c>
      <c r="P172" s="339" t="e">
        <f>VLOOKUP(A172, SDs!_xlnm.Print_Area, 7, FALSE)</f>
        <v>#N/A</v>
      </c>
      <c r="Q172" s="297" t="e">
        <f>VLOOKUP(A172, SDs!_xlnm.Print_Area, 8, FALSE)</f>
        <v>#N/A</v>
      </c>
      <c r="R172" s="583"/>
      <c r="S172" s="345"/>
      <c r="W172" s="772"/>
    </row>
    <row r="173" spans="1:23" s="773" customFormat="1" x14ac:dyDescent="0.35">
      <c r="A173" s="767"/>
      <c r="B173" s="625" t="e">
        <f>VLOOKUP(A173, SDs!_xlnm.Print_Area, 2, FALSE)</f>
        <v>#N/A</v>
      </c>
      <c r="C173" s="768"/>
      <c r="D173" s="786"/>
      <c r="E173" s="502"/>
      <c r="F173" s="786"/>
      <c r="G173" s="786"/>
      <c r="H173" s="786"/>
      <c r="I173" s="833"/>
      <c r="J173" s="541"/>
      <c r="K173" s="541"/>
      <c r="L173" s="339" t="e">
        <f>VLOOKUP(A173, SDs!_xlnm.Print_Area, 3, FALSE)</f>
        <v>#N/A</v>
      </c>
      <c r="M173" s="339" t="e">
        <f>VLOOKUP(A173, SDs!_xlnm.Print_Area, 4, FALSE)</f>
        <v>#N/A</v>
      </c>
      <c r="N173" s="339" t="e">
        <f>VLOOKUP(A173, SDs!_xlnm.Print_Area, 5, FALSE)</f>
        <v>#N/A</v>
      </c>
      <c r="O173" s="735" t="e">
        <f>VLOOKUP(A173, SDs!_xlnm.Print_Area, 6, FALSE)</f>
        <v>#N/A</v>
      </c>
      <c r="P173" s="339" t="e">
        <f>VLOOKUP(A173, SDs!_xlnm.Print_Area, 7, FALSE)</f>
        <v>#N/A</v>
      </c>
      <c r="Q173" s="297" t="e">
        <f>VLOOKUP(A173, SDs!_xlnm.Print_Area, 8, FALSE)</f>
        <v>#N/A</v>
      </c>
      <c r="R173" s="583"/>
      <c r="S173" s="345"/>
      <c r="W173" s="772"/>
    </row>
    <row r="174" spans="1:23" s="773" customFormat="1" x14ac:dyDescent="0.35">
      <c r="A174" s="767"/>
      <c r="B174" s="625" t="e">
        <f>VLOOKUP(A174, SDs!_xlnm.Print_Area, 2, FALSE)</f>
        <v>#N/A</v>
      </c>
      <c r="C174" s="768"/>
      <c r="D174" s="786"/>
      <c r="E174" s="502"/>
      <c r="F174" s="786"/>
      <c r="G174" s="786"/>
      <c r="H174" s="786"/>
      <c r="I174" s="833"/>
      <c r="J174" s="541"/>
      <c r="K174" s="541"/>
      <c r="L174" s="339" t="e">
        <f>VLOOKUP(A174, SDs!_xlnm.Print_Area, 3, FALSE)</f>
        <v>#N/A</v>
      </c>
      <c r="M174" s="339" t="e">
        <f>VLOOKUP(A174, SDs!_xlnm.Print_Area, 4, FALSE)</f>
        <v>#N/A</v>
      </c>
      <c r="N174" s="339" t="e">
        <f>VLOOKUP(A174, SDs!_xlnm.Print_Area, 5, FALSE)</f>
        <v>#N/A</v>
      </c>
      <c r="O174" s="735" t="e">
        <f>VLOOKUP(A174, SDs!_xlnm.Print_Area, 6, FALSE)</f>
        <v>#N/A</v>
      </c>
      <c r="P174" s="339" t="e">
        <f>VLOOKUP(A174, SDs!_xlnm.Print_Area, 7, FALSE)</f>
        <v>#N/A</v>
      </c>
      <c r="Q174" s="297" t="e">
        <f>VLOOKUP(A174, SDs!_xlnm.Print_Area, 8, FALSE)</f>
        <v>#N/A</v>
      </c>
      <c r="R174" s="583"/>
      <c r="S174" s="345"/>
      <c r="W174" s="772"/>
    </row>
    <row r="175" spans="1:23" s="773" customFormat="1" x14ac:dyDescent="0.35">
      <c r="A175" s="767"/>
      <c r="B175" s="625" t="e">
        <f>VLOOKUP(A175, SDs!_xlnm.Print_Area, 2, FALSE)</f>
        <v>#N/A</v>
      </c>
      <c r="C175" s="768"/>
      <c r="D175" s="786"/>
      <c r="E175" s="502"/>
      <c r="F175" s="786"/>
      <c r="G175" s="786"/>
      <c r="H175" s="786"/>
      <c r="I175" s="833"/>
      <c r="J175" s="541"/>
      <c r="K175" s="541"/>
      <c r="L175" s="339" t="e">
        <f>VLOOKUP(A175, SDs!_xlnm.Print_Area, 3, FALSE)</f>
        <v>#N/A</v>
      </c>
      <c r="M175" s="339" t="e">
        <f>VLOOKUP(A175, SDs!_xlnm.Print_Area, 4, FALSE)</f>
        <v>#N/A</v>
      </c>
      <c r="N175" s="339" t="e">
        <f>VLOOKUP(A175, SDs!_xlnm.Print_Area, 5, FALSE)</f>
        <v>#N/A</v>
      </c>
      <c r="O175" s="735" t="e">
        <f>VLOOKUP(A175, SDs!_xlnm.Print_Area, 6, FALSE)</f>
        <v>#N/A</v>
      </c>
      <c r="P175" s="339" t="e">
        <f>VLOOKUP(A175, SDs!_xlnm.Print_Area, 7, FALSE)</f>
        <v>#N/A</v>
      </c>
      <c r="Q175" s="297" t="e">
        <f>VLOOKUP(A175, SDs!_xlnm.Print_Area, 8, FALSE)</f>
        <v>#N/A</v>
      </c>
      <c r="R175" s="583"/>
      <c r="S175" s="345"/>
      <c r="W175" s="772"/>
    </row>
    <row r="176" spans="1:23" s="773" customFormat="1" x14ac:dyDescent="0.35">
      <c r="A176" s="767"/>
      <c r="B176" s="625" t="e">
        <f>VLOOKUP(A176, SDs!_xlnm.Print_Area, 2, FALSE)</f>
        <v>#N/A</v>
      </c>
      <c r="C176" s="768"/>
      <c r="D176" s="786"/>
      <c r="E176" s="502"/>
      <c r="F176" s="786"/>
      <c r="G176" s="786"/>
      <c r="H176" s="786"/>
      <c r="I176" s="833"/>
      <c r="J176" s="541"/>
      <c r="K176" s="541"/>
      <c r="L176" s="339" t="e">
        <f>VLOOKUP(A176, SDs!_xlnm.Print_Area, 3, FALSE)</f>
        <v>#N/A</v>
      </c>
      <c r="M176" s="339" t="e">
        <f>VLOOKUP(A176, SDs!_xlnm.Print_Area, 4, FALSE)</f>
        <v>#N/A</v>
      </c>
      <c r="N176" s="339" t="e">
        <f>VLOOKUP(A176, SDs!_xlnm.Print_Area, 5, FALSE)</f>
        <v>#N/A</v>
      </c>
      <c r="O176" s="735" t="e">
        <f>VLOOKUP(A176, SDs!_xlnm.Print_Area, 6, FALSE)</f>
        <v>#N/A</v>
      </c>
      <c r="P176" s="339" t="e">
        <f>VLOOKUP(A176, SDs!_xlnm.Print_Area, 7, FALSE)</f>
        <v>#N/A</v>
      </c>
      <c r="Q176" s="297" t="e">
        <f>VLOOKUP(A176, SDs!_xlnm.Print_Area, 8, FALSE)</f>
        <v>#N/A</v>
      </c>
      <c r="R176" s="583"/>
      <c r="S176" s="345"/>
      <c r="T176" s="656"/>
      <c r="W176" s="772"/>
    </row>
    <row r="177" spans="1:23" s="773" customFormat="1" x14ac:dyDescent="0.35">
      <c r="A177" s="767"/>
      <c r="B177" s="625" t="e">
        <f>VLOOKUP(A177, SDs!_xlnm.Print_Area, 2, FALSE)</f>
        <v>#N/A</v>
      </c>
      <c r="C177" s="768"/>
      <c r="D177" s="779"/>
      <c r="E177" s="503"/>
      <c r="F177" s="779"/>
      <c r="G177" s="779"/>
      <c r="H177" s="779"/>
      <c r="I177" s="834"/>
      <c r="J177" s="501"/>
      <c r="K177" s="501"/>
      <c r="L177" s="339" t="e">
        <f>VLOOKUP(A177, SDs!_xlnm.Print_Area, 3, FALSE)</f>
        <v>#N/A</v>
      </c>
      <c r="M177" s="339" t="e">
        <f>VLOOKUP(A177, SDs!_xlnm.Print_Area, 4, FALSE)</f>
        <v>#N/A</v>
      </c>
      <c r="N177" s="339" t="e">
        <f>VLOOKUP(A177, SDs!_xlnm.Print_Area, 5, FALSE)</f>
        <v>#N/A</v>
      </c>
      <c r="O177" s="735" t="e">
        <f>VLOOKUP(A177, SDs!_xlnm.Print_Area, 6, FALSE)</f>
        <v>#N/A</v>
      </c>
      <c r="P177" s="339" t="e">
        <f>VLOOKUP(A177, SDs!_xlnm.Print_Area, 7, FALSE)</f>
        <v>#N/A</v>
      </c>
      <c r="Q177" s="297" t="e">
        <f>VLOOKUP(A177, SDs!_xlnm.Print_Area, 8, FALSE)</f>
        <v>#N/A</v>
      </c>
      <c r="R177" s="583"/>
      <c r="S177" s="345"/>
      <c r="W177" s="772"/>
    </row>
    <row r="178" spans="1:23" s="773" customFormat="1" x14ac:dyDescent="0.35">
      <c r="A178" s="767"/>
      <c r="B178" s="625" t="e">
        <f>VLOOKUP(A178, SDs!_xlnm.Print_Area, 2, FALSE)</f>
        <v>#N/A</v>
      </c>
      <c r="C178" s="768"/>
      <c r="D178" s="779"/>
      <c r="E178" s="503"/>
      <c r="F178" s="803"/>
      <c r="G178" s="779"/>
      <c r="H178" s="779"/>
      <c r="I178" s="834"/>
      <c r="J178" s="501"/>
      <c r="K178" s="501"/>
      <c r="L178" s="339" t="e">
        <f>VLOOKUP(A178, SDs!_xlnm.Print_Area, 3, FALSE)</f>
        <v>#N/A</v>
      </c>
      <c r="M178" s="339" t="e">
        <f>VLOOKUP(A178, SDs!_xlnm.Print_Area, 4, FALSE)</f>
        <v>#N/A</v>
      </c>
      <c r="N178" s="339" t="e">
        <f>VLOOKUP(A178, SDs!_xlnm.Print_Area, 5, FALSE)</f>
        <v>#N/A</v>
      </c>
      <c r="O178" s="735" t="e">
        <f>VLOOKUP(A178, SDs!_xlnm.Print_Area, 6, FALSE)</f>
        <v>#N/A</v>
      </c>
      <c r="P178" s="339" t="e">
        <f>VLOOKUP(A178, SDs!_xlnm.Print_Area, 7, FALSE)</f>
        <v>#N/A</v>
      </c>
      <c r="Q178" s="297" t="e">
        <f>VLOOKUP(A178, SDs!_xlnm.Print_Area, 8, FALSE)</f>
        <v>#N/A</v>
      </c>
      <c r="R178" s="583"/>
      <c r="S178" s="345"/>
      <c r="W178" s="772"/>
    </row>
    <row r="179" spans="1:23" s="773" customFormat="1" x14ac:dyDescent="0.35">
      <c r="A179" s="767"/>
      <c r="B179" s="625" t="e">
        <f>VLOOKUP(A179, SDs!_xlnm.Print_Area, 2, FALSE)</f>
        <v>#N/A</v>
      </c>
      <c r="C179" s="768"/>
      <c r="D179" s="779"/>
      <c r="E179" s="503"/>
      <c r="F179" s="779"/>
      <c r="G179" s="779"/>
      <c r="H179" s="779"/>
      <c r="I179" s="834"/>
      <c r="J179" s="501"/>
      <c r="K179" s="501"/>
      <c r="L179" s="339" t="e">
        <f>VLOOKUP(A179, SDs!_xlnm.Print_Area, 3, FALSE)</f>
        <v>#N/A</v>
      </c>
      <c r="M179" s="339" t="e">
        <f>VLOOKUP(A179, SDs!_xlnm.Print_Area, 4, FALSE)</f>
        <v>#N/A</v>
      </c>
      <c r="N179" s="339" t="e">
        <f>VLOOKUP(A179, SDs!_xlnm.Print_Area, 5, FALSE)</f>
        <v>#N/A</v>
      </c>
      <c r="O179" s="735" t="e">
        <f>VLOOKUP(A179, SDs!_xlnm.Print_Area, 6, FALSE)</f>
        <v>#N/A</v>
      </c>
      <c r="P179" s="339" t="e">
        <f>VLOOKUP(A179, SDs!_xlnm.Print_Area, 7, FALSE)</f>
        <v>#N/A</v>
      </c>
      <c r="Q179" s="297" t="e">
        <f>VLOOKUP(A179, SDs!_xlnm.Print_Area, 8, FALSE)</f>
        <v>#N/A</v>
      </c>
      <c r="R179" s="583"/>
      <c r="S179" s="345"/>
      <c r="W179" s="772"/>
    </row>
    <row r="180" spans="1:23" s="773" customFormat="1" x14ac:dyDescent="0.35">
      <c r="A180" s="767"/>
      <c r="B180" s="625" t="e">
        <f>VLOOKUP(A180, SDs!_xlnm.Print_Area, 2, FALSE)</f>
        <v>#N/A</v>
      </c>
      <c r="C180" s="768"/>
      <c r="D180" s="779"/>
      <c r="E180" s="503"/>
      <c r="F180" s="779"/>
      <c r="G180" s="779"/>
      <c r="H180" s="779"/>
      <c r="I180" s="834"/>
      <c r="J180" s="501"/>
      <c r="K180" s="501"/>
      <c r="L180" s="339" t="e">
        <f>VLOOKUP(A180, SDs!_xlnm.Print_Area, 3, FALSE)</f>
        <v>#N/A</v>
      </c>
      <c r="M180" s="339" t="e">
        <f>VLOOKUP(A180, SDs!_xlnm.Print_Area, 4, FALSE)</f>
        <v>#N/A</v>
      </c>
      <c r="N180" s="339" t="e">
        <f>VLOOKUP(A180, SDs!_xlnm.Print_Area, 5, FALSE)</f>
        <v>#N/A</v>
      </c>
      <c r="O180" s="735" t="e">
        <f>VLOOKUP(A180, SDs!_xlnm.Print_Area, 6, FALSE)</f>
        <v>#N/A</v>
      </c>
      <c r="P180" s="339" t="e">
        <f>VLOOKUP(A180, SDs!_xlnm.Print_Area, 7, FALSE)</f>
        <v>#N/A</v>
      </c>
      <c r="Q180" s="297" t="e">
        <f>VLOOKUP(A180, SDs!_xlnm.Print_Area, 8, FALSE)</f>
        <v>#N/A</v>
      </c>
      <c r="R180" s="583"/>
      <c r="S180" s="345"/>
      <c r="W180" s="772"/>
    </row>
    <row r="181" spans="1:23" s="773" customFormat="1" x14ac:dyDescent="0.35">
      <c r="A181" s="767"/>
      <c r="B181" s="625" t="e">
        <f>VLOOKUP(A181, SDs!_xlnm.Print_Area, 2, FALSE)</f>
        <v>#N/A</v>
      </c>
      <c r="C181" s="768"/>
      <c r="D181" s="779"/>
      <c r="E181" s="503"/>
      <c r="F181" s="779"/>
      <c r="G181" s="779"/>
      <c r="H181" s="779"/>
      <c r="I181" s="834"/>
      <c r="J181" s="501"/>
      <c r="K181" s="501"/>
      <c r="L181" s="339" t="e">
        <f>VLOOKUP(A181, SDs!_xlnm.Print_Area, 3, FALSE)</f>
        <v>#N/A</v>
      </c>
      <c r="M181" s="339" t="e">
        <f>VLOOKUP(A181, SDs!_xlnm.Print_Area, 4, FALSE)</f>
        <v>#N/A</v>
      </c>
      <c r="N181" s="339" t="e">
        <f>VLOOKUP(A181, SDs!_xlnm.Print_Area, 5, FALSE)</f>
        <v>#N/A</v>
      </c>
      <c r="O181" s="735" t="e">
        <f>VLOOKUP(A181, SDs!_xlnm.Print_Area, 6, FALSE)</f>
        <v>#N/A</v>
      </c>
      <c r="P181" s="339" t="e">
        <f>VLOOKUP(A181, SDs!_xlnm.Print_Area, 7, FALSE)</f>
        <v>#N/A</v>
      </c>
      <c r="Q181" s="297" t="e">
        <f>VLOOKUP(A181, SDs!_xlnm.Print_Area, 8, FALSE)</f>
        <v>#N/A</v>
      </c>
      <c r="R181" s="583"/>
      <c r="S181" s="345"/>
      <c r="W181" s="772"/>
    </row>
    <row r="182" spans="1:23" s="773" customFormat="1" x14ac:dyDescent="0.35">
      <c r="A182" s="767"/>
      <c r="B182" s="625" t="e">
        <f>VLOOKUP(A182, SDs!_xlnm.Print_Area, 2, FALSE)</f>
        <v>#N/A</v>
      </c>
      <c r="C182" s="768"/>
      <c r="D182" s="779"/>
      <c r="E182" s="503"/>
      <c r="F182" s="779"/>
      <c r="G182" s="779"/>
      <c r="H182" s="779"/>
      <c r="I182" s="834"/>
      <c r="J182" s="501"/>
      <c r="K182" s="501"/>
      <c r="L182" s="339" t="e">
        <f>VLOOKUP(A182, SDs!_xlnm.Print_Area, 3, FALSE)</f>
        <v>#N/A</v>
      </c>
      <c r="M182" s="339" t="e">
        <f>VLOOKUP(A182, SDs!_xlnm.Print_Area, 4, FALSE)</f>
        <v>#N/A</v>
      </c>
      <c r="N182" s="339" t="e">
        <f>VLOOKUP(A182, SDs!_xlnm.Print_Area, 5, FALSE)</f>
        <v>#N/A</v>
      </c>
      <c r="O182" s="735" t="e">
        <f>VLOOKUP(A182, SDs!_xlnm.Print_Area, 6, FALSE)</f>
        <v>#N/A</v>
      </c>
      <c r="P182" s="339" t="e">
        <f>VLOOKUP(A182, SDs!_xlnm.Print_Area, 7, FALSE)</f>
        <v>#N/A</v>
      </c>
      <c r="Q182" s="297" t="e">
        <f>VLOOKUP(A182, SDs!_xlnm.Print_Area, 8, FALSE)</f>
        <v>#N/A</v>
      </c>
      <c r="R182" s="583"/>
      <c r="S182" s="345"/>
      <c r="W182" s="772"/>
    </row>
    <row r="183" spans="1:23" s="773" customFormat="1" x14ac:dyDescent="0.35">
      <c r="A183" s="767"/>
      <c r="B183" s="625" t="e">
        <f>VLOOKUP(A183, SDs!_xlnm.Print_Area, 2, FALSE)</f>
        <v>#N/A</v>
      </c>
      <c r="C183" s="768"/>
      <c r="D183" s="779"/>
      <c r="E183" s="503"/>
      <c r="F183" s="779"/>
      <c r="G183" s="779"/>
      <c r="H183" s="779"/>
      <c r="I183" s="834"/>
      <c r="J183" s="501"/>
      <c r="K183" s="501"/>
      <c r="L183" s="339" t="e">
        <f>VLOOKUP(A183, SDs!_xlnm.Print_Area, 3, FALSE)</f>
        <v>#N/A</v>
      </c>
      <c r="M183" s="339" t="e">
        <f>VLOOKUP(A183, SDs!_xlnm.Print_Area, 4, FALSE)</f>
        <v>#N/A</v>
      </c>
      <c r="N183" s="339" t="e">
        <f>VLOOKUP(A183, SDs!_xlnm.Print_Area, 5, FALSE)</f>
        <v>#N/A</v>
      </c>
      <c r="O183" s="735" t="e">
        <f>VLOOKUP(A183, SDs!_xlnm.Print_Area, 6, FALSE)</f>
        <v>#N/A</v>
      </c>
      <c r="P183" s="339" t="e">
        <f>VLOOKUP(A183, SDs!_xlnm.Print_Area, 7, FALSE)</f>
        <v>#N/A</v>
      </c>
      <c r="Q183" s="297" t="e">
        <f>VLOOKUP(A183, SDs!_xlnm.Print_Area, 8, FALSE)</f>
        <v>#N/A</v>
      </c>
      <c r="R183" s="583"/>
      <c r="S183" s="345"/>
      <c r="W183" s="772"/>
    </row>
    <row r="184" spans="1:23" s="773" customFormat="1" x14ac:dyDescent="0.35">
      <c r="A184" s="767"/>
      <c r="B184" s="625" t="e">
        <f>VLOOKUP(A184, SDs!_xlnm.Print_Area, 2, FALSE)</f>
        <v>#N/A</v>
      </c>
      <c r="C184" s="768"/>
      <c r="D184" s="779"/>
      <c r="E184" s="503"/>
      <c r="F184" s="779"/>
      <c r="G184" s="779"/>
      <c r="H184" s="779"/>
      <c r="I184" s="834"/>
      <c r="J184" s="501"/>
      <c r="K184" s="501"/>
      <c r="L184" s="339" t="e">
        <f>VLOOKUP(#REF!, SDs!_xlnm.Print_Area, 3, FALSE)</f>
        <v>#REF!</v>
      </c>
      <c r="M184" s="339" t="e">
        <f>VLOOKUP(A184, SDs!_xlnm.Print_Area, 4, FALSE)</f>
        <v>#N/A</v>
      </c>
      <c r="N184" s="339" t="e">
        <f>VLOOKUP(A184, SDs!_xlnm.Print_Area, 5, FALSE)</f>
        <v>#N/A</v>
      </c>
      <c r="O184" s="735" t="e">
        <f>VLOOKUP(A184, SDs!_xlnm.Print_Area, 6, FALSE)</f>
        <v>#N/A</v>
      </c>
      <c r="P184" s="339" t="e">
        <f>VLOOKUP(A184, SDs!_xlnm.Print_Area, 7, FALSE)</f>
        <v>#N/A</v>
      </c>
      <c r="Q184" s="297" t="e">
        <f>VLOOKUP(A184, SDs!_xlnm.Print_Area, 8, FALSE)</f>
        <v>#N/A</v>
      </c>
      <c r="R184" s="583"/>
      <c r="S184" s="345"/>
      <c r="W184" s="772"/>
    </row>
    <row r="185" spans="1:23" s="773" customFormat="1" x14ac:dyDescent="0.35">
      <c r="A185" s="767"/>
      <c r="B185" s="625" t="e">
        <f>VLOOKUP(A185, SDs!_xlnm.Print_Area, 2, FALSE)</f>
        <v>#N/A</v>
      </c>
      <c r="C185" s="768"/>
      <c r="D185" s="779"/>
      <c r="E185" s="503"/>
      <c r="F185" s="779"/>
      <c r="G185" s="779"/>
      <c r="H185" s="779"/>
      <c r="I185" s="834"/>
      <c r="J185" s="501"/>
      <c r="K185" s="501"/>
      <c r="L185" s="339" t="e">
        <f>VLOOKUP(#REF!, SDs!_xlnm.Print_Area, 3, FALSE)</f>
        <v>#REF!</v>
      </c>
      <c r="M185" s="339" t="e">
        <f>VLOOKUP(A185, SDs!_xlnm.Print_Area, 4, FALSE)</f>
        <v>#N/A</v>
      </c>
      <c r="N185" s="339" t="e">
        <f>VLOOKUP(A185, SDs!_xlnm.Print_Area, 5, FALSE)</f>
        <v>#N/A</v>
      </c>
      <c r="O185" s="735" t="e">
        <f>VLOOKUP(A185, SDs!_xlnm.Print_Area, 6, FALSE)</f>
        <v>#N/A</v>
      </c>
      <c r="P185" s="339" t="e">
        <f>VLOOKUP(A185, SDs!_xlnm.Print_Area, 7, FALSE)</f>
        <v>#N/A</v>
      </c>
      <c r="Q185" s="297" t="e">
        <f>VLOOKUP(A185, SDs!_xlnm.Print_Area, 8, FALSE)</f>
        <v>#N/A</v>
      </c>
      <c r="R185" s="583"/>
      <c r="S185" s="804"/>
      <c r="W185" s="772"/>
    </row>
    <row r="186" spans="1:23" s="773" customFormat="1" x14ac:dyDescent="0.35">
      <c r="A186" s="767"/>
      <c r="B186" s="625" t="e">
        <f>VLOOKUP(A186, SDs!_xlnm.Print_Area, 2, FALSE)</f>
        <v>#N/A</v>
      </c>
      <c r="C186" s="768"/>
      <c r="D186" s="779"/>
      <c r="E186" s="503"/>
      <c r="F186" s="779"/>
      <c r="G186" s="779"/>
      <c r="H186" s="779"/>
      <c r="I186" s="834"/>
      <c r="J186" s="501"/>
      <c r="K186" s="501"/>
      <c r="L186" s="339" t="e">
        <f>VLOOKUP(#REF!, SDs!_xlnm.Print_Area, 3, FALSE)</f>
        <v>#REF!</v>
      </c>
      <c r="M186" s="339" t="e">
        <f>VLOOKUP(A186, SDs!_xlnm.Print_Area, 4, FALSE)</f>
        <v>#N/A</v>
      </c>
      <c r="N186" s="339" t="e">
        <f>VLOOKUP(A186, SDs!_xlnm.Print_Area, 5, FALSE)</f>
        <v>#N/A</v>
      </c>
      <c r="O186" s="735" t="e">
        <f>VLOOKUP(A186, SDs!_xlnm.Print_Area, 6, FALSE)</f>
        <v>#N/A</v>
      </c>
      <c r="P186" s="339" t="e">
        <f>VLOOKUP(A186, SDs!_xlnm.Print_Area, 7, FALSE)</f>
        <v>#N/A</v>
      </c>
      <c r="Q186" s="297" t="e">
        <f>VLOOKUP(A186, SDs!_xlnm.Print_Area, 8, FALSE)</f>
        <v>#N/A</v>
      </c>
      <c r="R186" s="583"/>
      <c r="S186" s="345"/>
      <c r="W186" s="772"/>
    </row>
    <row r="187" spans="1:23" s="773" customFormat="1" x14ac:dyDescent="0.35">
      <c r="A187" s="767"/>
      <c r="B187" s="625" t="e">
        <f>VLOOKUP(A187, SDs!_xlnm.Print_Area, 2, FALSE)</f>
        <v>#N/A</v>
      </c>
      <c r="C187" s="768"/>
      <c r="D187" s="779"/>
      <c r="E187" s="503"/>
      <c r="F187" s="779"/>
      <c r="G187" s="779"/>
      <c r="H187" s="779"/>
      <c r="I187" s="834"/>
      <c r="J187" s="501"/>
      <c r="K187" s="501"/>
      <c r="L187" s="339" t="e">
        <f>VLOOKUP(#REF!, SDs!_xlnm.Print_Area, 3, FALSE)</f>
        <v>#REF!</v>
      </c>
      <c r="M187" s="339" t="e">
        <f>VLOOKUP(A187, SDs!_xlnm.Print_Area, 4, FALSE)</f>
        <v>#N/A</v>
      </c>
      <c r="N187" s="339" t="e">
        <f>VLOOKUP(A187, SDs!_xlnm.Print_Area, 5, FALSE)</f>
        <v>#N/A</v>
      </c>
      <c r="O187" s="735" t="e">
        <f>VLOOKUP(A187, SDs!_xlnm.Print_Area, 6, FALSE)</f>
        <v>#N/A</v>
      </c>
      <c r="P187" s="339" t="e">
        <f>VLOOKUP(A187, SDs!_xlnm.Print_Area, 7, FALSE)</f>
        <v>#N/A</v>
      </c>
      <c r="Q187" s="297" t="e">
        <f>VLOOKUP(A187, SDs!_xlnm.Print_Area, 8, FALSE)</f>
        <v>#N/A</v>
      </c>
      <c r="R187" s="583"/>
      <c r="S187" s="345"/>
      <c r="W187" s="772"/>
    </row>
    <row r="188" spans="1:23" s="773" customFormat="1" x14ac:dyDescent="0.35">
      <c r="A188" s="767"/>
      <c r="B188" s="625" t="e">
        <f>VLOOKUP(A188, SDs!_xlnm.Print_Area, 2, FALSE)</f>
        <v>#N/A</v>
      </c>
      <c r="C188" s="768"/>
      <c r="D188" s="779"/>
      <c r="E188" s="503"/>
      <c r="F188" s="779"/>
      <c r="G188" s="779"/>
      <c r="H188" s="779"/>
      <c r="I188" s="834"/>
      <c r="J188" s="501"/>
      <c r="K188" s="501"/>
      <c r="L188" s="339" t="e">
        <f>VLOOKUP(#REF!, SDs!_xlnm.Print_Area, 3, FALSE)</f>
        <v>#REF!</v>
      </c>
      <c r="M188" s="339" t="e">
        <f>VLOOKUP(A188, SDs!_xlnm.Print_Area, 4, FALSE)</f>
        <v>#N/A</v>
      </c>
      <c r="N188" s="339" t="e">
        <f>VLOOKUP(A188, SDs!_xlnm.Print_Area, 5, FALSE)</f>
        <v>#N/A</v>
      </c>
      <c r="O188" s="735" t="e">
        <f>VLOOKUP(A188, SDs!_xlnm.Print_Area, 6, FALSE)</f>
        <v>#N/A</v>
      </c>
      <c r="P188" s="339" t="e">
        <f>VLOOKUP(A188, SDs!_xlnm.Print_Area, 7, FALSE)</f>
        <v>#N/A</v>
      </c>
      <c r="Q188" s="297" t="e">
        <f>VLOOKUP(A188, SDs!_xlnm.Print_Area, 8, FALSE)</f>
        <v>#N/A</v>
      </c>
      <c r="R188" s="583"/>
      <c r="S188" s="345"/>
      <c r="W188" s="772"/>
    </row>
    <row r="189" spans="1:23" s="773" customFormat="1" x14ac:dyDescent="0.35">
      <c r="A189" s="767"/>
      <c r="B189" s="625" t="e">
        <f>VLOOKUP(A189, SDs!_xlnm.Print_Area, 2, FALSE)</f>
        <v>#N/A</v>
      </c>
      <c r="C189" s="768"/>
      <c r="D189" s="779"/>
      <c r="E189" s="503"/>
      <c r="F189" s="779"/>
      <c r="G189" s="779"/>
      <c r="H189" s="779"/>
      <c r="I189" s="779"/>
      <c r="J189" s="501"/>
      <c r="K189" s="501"/>
      <c r="L189" s="339" t="e">
        <f>VLOOKUP(#REF!, SDs!_xlnm.Print_Area, 3, FALSE)</f>
        <v>#REF!</v>
      </c>
      <c r="M189" s="339" t="e">
        <f>VLOOKUP(A189, SDs!_xlnm.Print_Area, 4, FALSE)</f>
        <v>#N/A</v>
      </c>
      <c r="N189" s="339" t="e">
        <f>VLOOKUP(A189, SDs!_xlnm.Print_Area, 5, FALSE)</f>
        <v>#N/A</v>
      </c>
      <c r="O189" s="735" t="e">
        <f>VLOOKUP(A189, SDs!_xlnm.Print_Area, 6, FALSE)</f>
        <v>#N/A</v>
      </c>
      <c r="P189" s="339" t="e">
        <f>VLOOKUP(A189, SDs!_xlnm.Print_Area, 7, FALSE)</f>
        <v>#N/A</v>
      </c>
      <c r="Q189" s="297" t="e">
        <f>VLOOKUP(A189, SDs!_xlnm.Print_Area, 8, FALSE)</f>
        <v>#N/A</v>
      </c>
      <c r="R189" s="583"/>
      <c r="S189" s="345"/>
      <c r="W189" s="772"/>
    </row>
    <row r="190" spans="1:23" s="773" customFormat="1" x14ac:dyDescent="0.35">
      <c r="A190" s="767"/>
      <c r="B190" s="625" t="e">
        <f>VLOOKUP(A190, SDs!_xlnm.Print_Area, 2, FALSE)</f>
        <v>#N/A</v>
      </c>
      <c r="C190" s="768"/>
      <c r="D190" s="779"/>
      <c r="E190" s="503"/>
      <c r="F190" s="779"/>
      <c r="G190" s="779"/>
      <c r="H190" s="779"/>
      <c r="I190" s="779"/>
      <c r="J190" s="501"/>
      <c r="K190" s="501"/>
      <c r="L190" s="339" t="e">
        <f>VLOOKUP(#REF!, SDs!_xlnm.Print_Area, 3, FALSE)</f>
        <v>#REF!</v>
      </c>
      <c r="M190" s="339" t="e">
        <f>VLOOKUP(A190, SDs!_xlnm.Print_Area, 4, FALSE)</f>
        <v>#N/A</v>
      </c>
      <c r="N190" s="339" t="e">
        <f>VLOOKUP(A190, SDs!_xlnm.Print_Area, 5, FALSE)</f>
        <v>#N/A</v>
      </c>
      <c r="O190" s="735" t="e">
        <f>VLOOKUP(A190, SDs!_xlnm.Print_Area, 6, FALSE)</f>
        <v>#N/A</v>
      </c>
      <c r="P190" s="339" t="e">
        <f>VLOOKUP(A190, SDs!_xlnm.Print_Area, 7, FALSE)</f>
        <v>#N/A</v>
      </c>
      <c r="Q190" s="297" t="e">
        <f>VLOOKUP(A190, SDs!_xlnm.Print_Area, 8, FALSE)</f>
        <v>#N/A</v>
      </c>
      <c r="R190" s="583"/>
      <c r="S190" s="345"/>
      <c r="W190" s="772"/>
    </row>
    <row r="191" spans="1:23" s="773" customFormat="1" x14ac:dyDescent="0.35">
      <c r="A191" s="767"/>
      <c r="B191" s="625" t="e">
        <f>VLOOKUP(A191, SDs!_xlnm.Print_Area, 2, FALSE)</f>
        <v>#N/A</v>
      </c>
      <c r="C191" s="768"/>
      <c r="D191" s="779"/>
      <c r="E191" s="503"/>
      <c r="F191" s="779"/>
      <c r="G191" s="779"/>
      <c r="H191" s="779"/>
      <c r="I191" s="779"/>
      <c r="J191" s="501"/>
      <c r="K191" s="501"/>
      <c r="L191" s="339" t="e">
        <f>VLOOKUP(#REF!, SDs!_xlnm.Print_Area, 3, FALSE)</f>
        <v>#REF!</v>
      </c>
      <c r="M191" s="339" t="e">
        <f>VLOOKUP(A191, SDs!_xlnm.Print_Area, 4, FALSE)</f>
        <v>#N/A</v>
      </c>
      <c r="N191" s="339" t="e">
        <f>VLOOKUP(A191, SDs!_xlnm.Print_Area, 5, FALSE)</f>
        <v>#N/A</v>
      </c>
      <c r="O191" s="735" t="e">
        <f>VLOOKUP(A191, SDs!_xlnm.Print_Area, 6, FALSE)</f>
        <v>#N/A</v>
      </c>
      <c r="P191" s="339" t="e">
        <f>VLOOKUP(A191, SDs!_xlnm.Print_Area, 7, FALSE)</f>
        <v>#N/A</v>
      </c>
      <c r="Q191" s="297" t="e">
        <f>VLOOKUP(A191, SDs!_xlnm.Print_Area, 8, FALSE)</f>
        <v>#N/A</v>
      </c>
      <c r="R191" s="583"/>
      <c r="S191" s="345"/>
      <c r="W191" s="772"/>
    </row>
    <row r="192" spans="1:23" s="773" customFormat="1" ht="15" thickBot="1" x14ac:dyDescent="0.4">
      <c r="A192" s="805"/>
      <c r="B192" s="625" t="e">
        <f>VLOOKUP(A192, SDs!_xlnm.Print_Area, 2, FALSE)</f>
        <v>#N/A</v>
      </c>
      <c r="C192" s="768"/>
      <c r="D192" s="779"/>
      <c r="E192" s="503"/>
      <c r="F192" s="779"/>
      <c r="G192" s="779"/>
      <c r="H192" s="779"/>
      <c r="I192" s="779"/>
      <c r="J192" s="501"/>
      <c r="K192" s="501"/>
      <c r="L192" s="339" t="e">
        <f>VLOOKUP(#REF!, SDs!_xlnm.Print_Area, 3, FALSE)</f>
        <v>#REF!</v>
      </c>
      <c r="M192" s="339" t="e">
        <f>VLOOKUP(A192, SDs!_xlnm.Print_Area, 4, FALSE)</f>
        <v>#N/A</v>
      </c>
      <c r="N192" s="339" t="e">
        <f>VLOOKUP(A192, SDs!_xlnm.Print_Area, 5, FALSE)</f>
        <v>#N/A</v>
      </c>
      <c r="O192" s="735" t="e">
        <f>VLOOKUP(A192, SDs!_xlnm.Print_Area, 6, FALSE)</f>
        <v>#N/A</v>
      </c>
      <c r="P192" s="339" t="e">
        <f>VLOOKUP(A192, SDs!_xlnm.Print_Area, 7, FALSE)</f>
        <v>#N/A</v>
      </c>
      <c r="Q192" s="297" t="e">
        <f>VLOOKUP(A192, SDs!_xlnm.Print_Area, 8, FALSE)</f>
        <v>#N/A</v>
      </c>
      <c r="R192" s="583"/>
      <c r="S192" s="345"/>
      <c r="W192" s="772"/>
    </row>
  </sheetData>
  <autoFilter ref="D1:T192"/>
  <conditionalFormatting sqref="R109 R38">
    <cfRule type="containsText" dxfId="235" priority="78" operator="containsText" text="Cont">
      <formula>NOT(ISERROR(SEARCH("Cont",R38)))</formula>
    </cfRule>
    <cfRule type="cellIs" dxfId="234" priority="79" operator="equal">
      <formula>"Successful"</formula>
    </cfRule>
    <cfRule type="containsText" dxfId="233" priority="80" operator="containsText" text="Withdrawn">
      <formula>NOT(ISERROR(SEARCH("Withdrawn",R38)))</formula>
    </cfRule>
    <cfRule type="containsText" dxfId="232" priority="81" operator="containsText" text="Unsuccessful">
      <formula>NOT(ISERROR(SEARCH("Unsuccessful",R38)))</formula>
    </cfRule>
    <cfRule type="containsText" dxfId="231" priority="82" operator="containsText" text="Unsucessful">
      <formula>NOT(ISERROR(SEARCH("Unsucessful",R38)))</formula>
    </cfRule>
    <cfRule type="containsText" dxfId="230" priority="83" operator="containsText" text="Denied">
      <formula>NOT(ISERROR(SEARCH("Denied",R38)))</formula>
    </cfRule>
  </conditionalFormatting>
  <conditionalFormatting sqref="R38">
    <cfRule type="cellIs" dxfId="229" priority="77" operator="equal">
      <formula>pending</formula>
    </cfRule>
  </conditionalFormatting>
  <conditionalFormatting sqref="D169:K169">
    <cfRule type="cellIs" dxfId="228" priority="72" operator="equal">
      <formula>"D"</formula>
    </cfRule>
    <cfRule type="cellIs" dxfId="227" priority="73" operator="equal">
      <formula>"Denied"</formula>
    </cfRule>
    <cfRule type="cellIs" dxfId="226" priority="74" operator="equal">
      <formula>"Withdrawn"</formula>
    </cfRule>
    <cfRule type="cellIs" dxfId="225" priority="75" operator="equal">
      <formula>"W"</formula>
    </cfRule>
    <cfRule type="cellIs" dxfId="224" priority="76" operator="equal">
      <formula>"A"</formula>
    </cfRule>
  </conditionalFormatting>
  <conditionalFormatting sqref="V64:V66">
    <cfRule type="cellIs" dxfId="223" priority="67" operator="equal">
      <formula>"""denied"""</formula>
    </cfRule>
  </conditionalFormatting>
  <conditionalFormatting sqref="V64:V66">
    <cfRule type="containsText" dxfId="222" priority="63" operator="containsText" text="Unsuccessful">
      <formula>NOT(ISERROR(SEARCH("Unsuccessful",V64)))</formula>
    </cfRule>
    <cfRule type="containsText" dxfId="221" priority="64" operator="containsText" text="successful">
      <formula>NOT(ISERROR(SEARCH("successful",V64)))</formula>
    </cfRule>
    <cfRule type="containsText" dxfId="220" priority="65" operator="containsText" text="Denied">
      <formula>NOT(ISERROR(SEARCH("Denied",V64)))</formula>
    </cfRule>
    <cfRule type="containsText" dxfId="219" priority="66" operator="containsText" text="Accepted">
      <formula>NOT(ISERROR(SEARCH("Accepted",V64)))</formula>
    </cfRule>
  </conditionalFormatting>
  <conditionalFormatting sqref="V67">
    <cfRule type="cellIs" dxfId="218" priority="62" operator="equal">
      <formula>"""denied"""</formula>
    </cfRule>
  </conditionalFormatting>
  <conditionalFormatting sqref="V67">
    <cfRule type="containsText" dxfId="217" priority="58" operator="containsText" text="Unsuccessful">
      <formula>NOT(ISERROR(SEARCH("Unsuccessful",V67)))</formula>
    </cfRule>
    <cfRule type="containsText" dxfId="216" priority="59" operator="containsText" text="successful">
      <formula>NOT(ISERROR(SEARCH("successful",V67)))</formula>
    </cfRule>
    <cfRule type="containsText" dxfId="215" priority="60" operator="containsText" text="Denied">
      <formula>NOT(ISERROR(SEARCH("Denied",V67)))</formula>
    </cfRule>
    <cfRule type="containsText" dxfId="214" priority="61" operator="containsText" text="Accepted">
      <formula>NOT(ISERROR(SEARCH("Accepted",V67)))</formula>
    </cfRule>
  </conditionalFormatting>
  <conditionalFormatting sqref="V68:W68">
    <cfRule type="cellIs" dxfId="213" priority="57" operator="equal">
      <formula>"""denied"""</formula>
    </cfRule>
  </conditionalFormatting>
  <conditionalFormatting sqref="V68:W68">
    <cfRule type="containsText" dxfId="212" priority="53" operator="containsText" text="Unsuccessful">
      <formula>NOT(ISERROR(SEARCH("Unsuccessful",V68)))</formula>
    </cfRule>
    <cfRule type="containsText" dxfId="211" priority="54" operator="containsText" text="successful">
      <formula>NOT(ISERROR(SEARCH("successful",V68)))</formula>
    </cfRule>
    <cfRule type="containsText" dxfId="210" priority="55" operator="containsText" text="Denied">
      <formula>NOT(ISERROR(SEARCH("Denied",V68)))</formula>
    </cfRule>
    <cfRule type="containsText" dxfId="209" priority="56" operator="containsText" text="Accepted">
      <formula>NOT(ISERROR(SEARCH("Accepted",V68)))</formula>
    </cfRule>
  </conditionalFormatting>
  <conditionalFormatting sqref="V69:W69">
    <cfRule type="cellIs" dxfId="208" priority="52" operator="equal">
      <formula>"""denied"""</formula>
    </cfRule>
  </conditionalFormatting>
  <hyperlinks>
    <hyperlink ref="R1" r:id="rId1"/>
    <hyperlink ref="U70" r:id="rId2"/>
    <hyperlink ref="U52" r:id="rId3"/>
  </hyperlinks>
  <pageMargins left="0.7" right="0.7" top="0.75" bottom="0.75" header="0.3" footer="0.3"/>
  <pageSetup scale="52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93"/>
  <sheetViews>
    <sheetView zoomScaleNormal="100" workbookViewId="0">
      <pane xSplit="1" topLeftCell="B1" activePane="topRight" state="frozen"/>
      <selection pane="topRight" activeCell="AC13" sqref="AC13"/>
    </sheetView>
  </sheetViews>
  <sheetFormatPr defaultColWidth="6.54296875" defaultRowHeight="14.5" outlineLevelCol="1" x14ac:dyDescent="0.35"/>
  <cols>
    <col min="1" max="1" width="18.453125" style="783" customWidth="1"/>
    <col min="2" max="2" width="5.54296875" style="542" bestFit="1" customWidth="1"/>
    <col min="3" max="3" width="13" style="783" customWidth="1"/>
    <col min="4" max="4" width="11.81640625" style="345" customWidth="1"/>
    <col min="5" max="5" width="20" style="345" customWidth="1" outlineLevel="1"/>
    <col min="6" max="6" width="15.7265625" style="511" customWidth="1" outlineLevel="1"/>
    <col min="7" max="7" width="25" style="345" customWidth="1" outlineLevel="1"/>
    <col min="8" max="8" width="20.26953125" style="345" customWidth="1" outlineLevel="1"/>
    <col min="9" max="9" width="24.453125" style="345" customWidth="1" outlineLevel="1"/>
    <col min="10" max="10" width="4" style="511" customWidth="1" outlineLevel="1"/>
    <col min="11" max="11" width="4.26953125" style="511" customWidth="1" outlineLevel="1"/>
    <col min="12" max="12" width="15.26953125" style="342" customWidth="1" outlineLevel="1"/>
    <col min="13" max="13" width="16.7265625" style="342" customWidth="1" outlineLevel="1"/>
    <col min="14" max="14" width="15.54296875" style="342" customWidth="1" outlineLevel="1"/>
    <col min="15" max="15" width="23.81640625" style="297" customWidth="1" outlineLevel="1"/>
    <col min="16" max="16" width="38" style="342" customWidth="1" outlineLevel="1"/>
    <col min="17" max="17" width="3.7265625" style="816" bestFit="1" customWidth="1"/>
    <col min="18" max="18" width="4" style="398" bestFit="1" customWidth="1"/>
    <col min="19" max="19" width="4" style="398" customWidth="1"/>
    <col min="20" max="20" width="4" style="398" bestFit="1" customWidth="1"/>
    <col min="21" max="22" width="23.7265625" style="511" customWidth="1"/>
    <col min="23" max="23" width="5.54296875" style="297" customWidth="1"/>
    <col min="24" max="24" width="9" style="511" customWidth="1"/>
    <col min="25" max="25" width="10.1796875" style="586" customWidth="1"/>
    <col min="26" max="26" width="13.26953125" style="580" customWidth="1"/>
    <col min="27" max="27" width="11.1796875" style="806" customWidth="1"/>
    <col min="28" max="28" width="3.81640625" style="771" customWidth="1"/>
    <col min="29" max="29" width="87.7265625" style="345" customWidth="1"/>
    <col min="30" max="30" width="11.54296875" style="398" bestFit="1" customWidth="1"/>
    <col min="31" max="31" width="28.54296875" style="398" bestFit="1" customWidth="1"/>
    <col min="32" max="32" width="6.54296875" style="398"/>
    <col min="33" max="33" width="15.1796875" style="321" customWidth="1"/>
    <col min="34" max="16384" width="6.54296875" style="398"/>
  </cols>
  <sheetData>
    <row r="1" spans="1:33" s="602" customFormat="1" ht="65.25" customHeight="1" thickBot="1" x14ac:dyDescent="0.3">
      <c r="A1" s="774" t="s">
        <v>297</v>
      </c>
      <c r="B1" s="623" t="s">
        <v>298</v>
      </c>
      <c r="C1" s="823" t="s">
        <v>299</v>
      </c>
      <c r="D1" s="733" t="s">
        <v>685</v>
      </c>
      <c r="E1" s="599" t="s">
        <v>306</v>
      </c>
      <c r="F1" s="599" t="s">
        <v>293</v>
      </c>
      <c r="G1" s="775" t="s">
        <v>294</v>
      </c>
      <c r="H1" s="599" t="s">
        <v>301</v>
      </c>
      <c r="I1" s="599" t="s">
        <v>302</v>
      </c>
      <c r="J1" s="776" t="s">
        <v>303</v>
      </c>
      <c r="K1" s="776" t="s">
        <v>304</v>
      </c>
      <c r="L1" s="777" t="s">
        <v>839</v>
      </c>
      <c r="M1" s="828" t="s">
        <v>667</v>
      </c>
      <c r="N1" s="828" t="s">
        <v>668</v>
      </c>
      <c r="O1" s="777" t="s">
        <v>295</v>
      </c>
      <c r="P1" s="777" t="s">
        <v>296</v>
      </c>
      <c r="Q1" s="598" t="s">
        <v>0</v>
      </c>
      <c r="R1" s="598" t="s">
        <v>887</v>
      </c>
      <c r="S1" s="598" t="s">
        <v>863</v>
      </c>
      <c r="T1" s="598" t="s">
        <v>42</v>
      </c>
      <c r="U1" s="599" t="s">
        <v>913</v>
      </c>
      <c r="V1" s="599" t="s">
        <v>914</v>
      </c>
      <c r="W1" s="600" t="s">
        <v>2</v>
      </c>
      <c r="X1" s="827" t="s">
        <v>885</v>
      </c>
      <c r="Y1" s="601" t="s">
        <v>44</v>
      </c>
      <c r="Z1" s="826" t="s">
        <v>882</v>
      </c>
      <c r="AA1" s="604" t="s">
        <v>43</v>
      </c>
      <c r="AB1" s="778" t="s">
        <v>915</v>
      </c>
      <c r="AC1" s="599" t="s">
        <v>1</v>
      </c>
      <c r="AG1" s="603"/>
    </row>
    <row r="2" spans="1:33" s="781" customFormat="1" ht="15" x14ac:dyDescent="0.25">
      <c r="A2" s="767"/>
      <c r="B2" s="624" t="e">
        <f>VLOOKUP(A2, SDs!_xlnm.Print_Area, 2, FALSE)</f>
        <v>#N/A</v>
      </c>
      <c r="C2" s="768"/>
      <c r="D2" s="769"/>
      <c r="E2" s="786"/>
      <c r="F2" s="502"/>
      <c r="G2" s="779"/>
      <c r="H2" s="786"/>
      <c r="I2" s="786"/>
      <c r="J2" s="541"/>
      <c r="K2" s="541"/>
      <c r="L2" s="338" t="e">
        <f>VLOOKUP(A2, SDs!_xlnm.Print_Area, 3, FALSE)</f>
        <v>#N/A</v>
      </c>
      <c r="M2" s="338" t="e">
        <f>VLOOKUP(A2, SDs!_xlnm.Print_Area, 4, FALSE)</f>
        <v>#N/A</v>
      </c>
      <c r="N2" s="338" t="e">
        <f>VLOOKUP(A2, SDs!_xlnm.Print_Area, 5, FALSE)</f>
        <v>#N/A</v>
      </c>
      <c r="O2" s="655" t="e">
        <f>VLOOKUP(A2, SDs!_xlnm.Print_Area, 6, FALSE)</f>
        <v>#N/A</v>
      </c>
      <c r="P2" s="338" t="e">
        <f>VLOOKUP(A2, SDs!_xlnm.Print_Area, 7, FALSE)</f>
        <v>#N/A</v>
      </c>
      <c r="Q2" s="814"/>
      <c r="R2" s="505"/>
      <c r="S2" s="505"/>
      <c r="T2" s="505"/>
      <c r="U2" s="511"/>
      <c r="V2" s="511"/>
      <c r="W2" s="597" t="e">
        <f>VLOOKUP(A2, SDs!_xlnm.Print_Area, 8, FALSE)</f>
        <v>#N/A</v>
      </c>
      <c r="X2" s="511"/>
      <c r="Y2" s="583"/>
      <c r="Z2" s="504"/>
      <c r="AA2" s="770"/>
      <c r="AB2" s="771"/>
      <c r="AC2" s="345"/>
      <c r="AG2" s="780"/>
    </row>
    <row r="3" spans="1:33" s="773" customFormat="1" ht="15" x14ac:dyDescent="0.25">
      <c r="A3" s="767"/>
      <c r="B3" s="625" t="e">
        <f>VLOOKUP(A3, SDs!_xlnm.Print_Area, 2, FALSE)</f>
        <v>#N/A</v>
      </c>
      <c r="C3" s="768"/>
      <c r="D3" s="769"/>
      <c r="E3" s="786"/>
      <c r="F3" s="502"/>
      <c r="G3" s="779"/>
      <c r="H3" s="786"/>
      <c r="I3" s="786"/>
      <c r="J3" s="541"/>
      <c r="K3" s="541"/>
      <c r="L3" s="339" t="e">
        <f>VLOOKUP(A3, SDs!_xlnm.Print_Area, 3, FALSE)</f>
        <v>#N/A</v>
      </c>
      <c r="M3" s="339" t="e">
        <f>VLOOKUP(A3, SDs!_xlnm.Print_Area, 4, FALSE)</f>
        <v>#N/A</v>
      </c>
      <c r="N3" s="339" t="e">
        <f>VLOOKUP(A3, SDs!_xlnm.Print_Area, 5, FALSE)</f>
        <v>#N/A</v>
      </c>
      <c r="O3" s="735" t="e">
        <f>VLOOKUP(A3, SDs!_xlnm.Print_Area, 6, FALSE)</f>
        <v>#N/A</v>
      </c>
      <c r="P3" s="339" t="e">
        <f>VLOOKUP(A3, SDs!_xlnm.Print_Area, 7, FALSE)</f>
        <v>#N/A</v>
      </c>
      <c r="Q3" s="814"/>
      <c r="R3" s="505"/>
      <c r="S3" s="505"/>
      <c r="T3" s="505"/>
      <c r="U3" s="511"/>
      <c r="V3" s="511"/>
      <c r="W3" s="297" t="e">
        <f>VLOOKUP(A3, SDs!_xlnm.Print_Area, 8, FALSE)</f>
        <v>#N/A</v>
      </c>
      <c r="X3" s="511"/>
      <c r="Y3" s="583"/>
      <c r="Z3" s="504"/>
      <c r="AA3" s="770"/>
      <c r="AB3" s="771"/>
      <c r="AC3" s="345"/>
      <c r="AG3" s="772"/>
    </row>
    <row r="4" spans="1:33" s="773" customFormat="1" ht="15" x14ac:dyDescent="0.25">
      <c r="A4" s="767"/>
      <c r="B4" s="625" t="e">
        <f>VLOOKUP(A4, SDs!_xlnm.Print_Area, 2, FALSE)</f>
        <v>#N/A</v>
      </c>
      <c r="C4" s="768"/>
      <c r="D4" s="769"/>
      <c r="E4" s="786"/>
      <c r="F4" s="502"/>
      <c r="G4" s="779"/>
      <c r="H4" s="786"/>
      <c r="I4" s="786"/>
      <c r="J4" s="541"/>
      <c r="K4" s="541"/>
      <c r="L4" s="339" t="e">
        <f>VLOOKUP(A4, SDs!_xlnm.Print_Area, 3, FALSE)</f>
        <v>#N/A</v>
      </c>
      <c r="M4" s="339" t="e">
        <f>VLOOKUP(A4, SDs!_xlnm.Print_Area, 4, FALSE)</f>
        <v>#N/A</v>
      </c>
      <c r="N4" s="339" t="e">
        <f>VLOOKUP(A4, SDs!_xlnm.Print_Area, 5, FALSE)</f>
        <v>#N/A</v>
      </c>
      <c r="O4" s="735" t="e">
        <f>VLOOKUP(A4, SDs!_xlnm.Print_Area, 6, FALSE)</f>
        <v>#N/A</v>
      </c>
      <c r="P4" s="339" t="e">
        <f>VLOOKUP(A4, SDs!_xlnm.Print_Area, 7, FALSE)</f>
        <v>#N/A</v>
      </c>
      <c r="Q4" s="814"/>
      <c r="R4" s="505"/>
      <c r="S4" s="505"/>
      <c r="T4" s="505"/>
      <c r="U4" s="511"/>
      <c r="V4" s="511"/>
      <c r="W4" s="297" t="e">
        <f>VLOOKUP(A4, SDs!_xlnm.Print_Area, 8, FALSE)</f>
        <v>#N/A</v>
      </c>
      <c r="X4" s="511"/>
      <c r="Y4" s="583"/>
      <c r="Z4" s="504"/>
      <c r="AA4" s="770"/>
      <c r="AB4" s="771"/>
      <c r="AC4" s="345"/>
      <c r="AG4" s="772"/>
    </row>
    <row r="5" spans="1:33" s="773" customFormat="1" ht="15" x14ac:dyDescent="0.25">
      <c r="A5" s="767"/>
      <c r="B5" s="625" t="e">
        <f>VLOOKUP(A5, SDs!_xlnm.Print_Area, 2, FALSE)</f>
        <v>#N/A</v>
      </c>
      <c r="C5" s="768"/>
      <c r="D5" s="769"/>
      <c r="E5" s="786"/>
      <c r="F5" s="502"/>
      <c r="G5" s="779"/>
      <c r="H5" s="786"/>
      <c r="I5" s="786"/>
      <c r="J5" s="541"/>
      <c r="K5" s="541"/>
      <c r="L5" s="339" t="e">
        <f>VLOOKUP(A5, SDs!_xlnm.Print_Area, 3, FALSE)</f>
        <v>#N/A</v>
      </c>
      <c r="M5" s="339" t="e">
        <f>VLOOKUP(A5, SDs!_xlnm.Print_Area, 4, FALSE)</f>
        <v>#N/A</v>
      </c>
      <c r="N5" s="339" t="e">
        <f>VLOOKUP(A5, SDs!_xlnm.Print_Area, 5, FALSE)</f>
        <v>#N/A</v>
      </c>
      <c r="O5" s="735" t="e">
        <f>VLOOKUP(A5, SDs!_xlnm.Print_Area, 6, FALSE)</f>
        <v>#N/A</v>
      </c>
      <c r="P5" s="339" t="e">
        <f>VLOOKUP(A5, SDs!_xlnm.Print_Area, 7, FALSE)</f>
        <v>#N/A</v>
      </c>
      <c r="Q5" s="814"/>
      <c r="R5" s="505"/>
      <c r="S5" s="505"/>
      <c r="T5" s="505"/>
      <c r="U5" s="511"/>
      <c r="V5" s="511"/>
      <c r="W5" s="297" t="e">
        <f>VLOOKUP(A5, SDs!_xlnm.Print_Area, 8, FALSE)</f>
        <v>#N/A</v>
      </c>
      <c r="X5" s="511"/>
      <c r="Y5" s="583"/>
      <c r="Z5" s="504"/>
      <c r="AA5" s="770"/>
      <c r="AB5" s="771"/>
      <c r="AC5" s="345"/>
      <c r="AG5" s="772"/>
    </row>
    <row r="6" spans="1:33" s="773" customFormat="1" ht="15" x14ac:dyDescent="0.25">
      <c r="A6" s="767"/>
      <c r="B6" s="625" t="e">
        <f>VLOOKUP(A6, SDs!_xlnm.Print_Area, 2, FALSE)</f>
        <v>#N/A</v>
      </c>
      <c r="C6" s="768"/>
      <c r="D6" s="769"/>
      <c r="E6" s="786"/>
      <c r="F6" s="502"/>
      <c r="G6" s="779"/>
      <c r="H6" s="786"/>
      <c r="I6" s="786"/>
      <c r="J6" s="541"/>
      <c r="K6" s="541"/>
      <c r="L6" s="339" t="e">
        <f>VLOOKUP(A6, SDs!_xlnm.Print_Area, 3, FALSE)</f>
        <v>#N/A</v>
      </c>
      <c r="M6" s="339" t="e">
        <f>VLOOKUP(A6, SDs!_xlnm.Print_Area, 4, FALSE)</f>
        <v>#N/A</v>
      </c>
      <c r="N6" s="339" t="e">
        <f>VLOOKUP(A6, SDs!_xlnm.Print_Area, 5, FALSE)</f>
        <v>#N/A</v>
      </c>
      <c r="O6" s="735" t="e">
        <f>VLOOKUP(A6, SDs!_xlnm.Print_Area, 6, FALSE)</f>
        <v>#N/A</v>
      </c>
      <c r="P6" s="339" t="e">
        <f>VLOOKUP(A6, SDs!_xlnm.Print_Area, 7, FALSE)</f>
        <v>#N/A</v>
      </c>
      <c r="Q6" s="814"/>
      <c r="R6" s="505"/>
      <c r="S6" s="505"/>
      <c r="T6" s="505"/>
      <c r="U6" s="511"/>
      <c r="V6" s="511"/>
      <c r="W6" s="297" t="e">
        <f>VLOOKUP(A6, SDs!_xlnm.Print_Area, 8, FALSE)</f>
        <v>#N/A</v>
      </c>
      <c r="X6" s="511"/>
      <c r="Y6" s="583"/>
      <c r="Z6" s="504"/>
      <c r="AA6" s="770"/>
      <c r="AB6" s="771"/>
      <c r="AC6" s="345"/>
      <c r="AG6" s="772"/>
    </row>
    <row r="7" spans="1:33" s="773" customFormat="1" ht="15" x14ac:dyDescent="0.25">
      <c r="A7" s="767"/>
      <c r="B7" s="625" t="e">
        <f>VLOOKUP(A7, SDs!_xlnm.Print_Area, 2, FALSE)</f>
        <v>#N/A</v>
      </c>
      <c r="C7" s="768"/>
      <c r="D7" s="769"/>
      <c r="E7" s="786"/>
      <c r="F7" s="502"/>
      <c r="G7" s="779"/>
      <c r="H7" s="786"/>
      <c r="I7" s="786"/>
      <c r="J7" s="541"/>
      <c r="K7" s="541"/>
      <c r="L7" s="339" t="e">
        <f>VLOOKUP(A7, SDs!_xlnm.Print_Area, 3, FALSE)</f>
        <v>#N/A</v>
      </c>
      <c r="M7" s="339" t="e">
        <f>VLOOKUP(A7, SDs!_xlnm.Print_Area, 4, FALSE)</f>
        <v>#N/A</v>
      </c>
      <c r="N7" s="339" t="e">
        <f>VLOOKUP(A7, SDs!_xlnm.Print_Area, 5, FALSE)</f>
        <v>#N/A</v>
      </c>
      <c r="O7" s="735" t="e">
        <f>VLOOKUP(A7, SDs!_xlnm.Print_Area, 6, FALSE)</f>
        <v>#N/A</v>
      </c>
      <c r="P7" s="339" t="e">
        <f>VLOOKUP(A7, SDs!_xlnm.Print_Area, 7, FALSE)</f>
        <v>#N/A</v>
      </c>
      <c r="Q7" s="814"/>
      <c r="R7" s="505"/>
      <c r="S7" s="505"/>
      <c r="T7" s="505"/>
      <c r="U7" s="511"/>
      <c r="V7" s="511"/>
      <c r="W7" s="297" t="e">
        <f>VLOOKUP(A7, SDs!_xlnm.Print_Area, 8, FALSE)</f>
        <v>#N/A</v>
      </c>
      <c r="X7" s="511"/>
      <c r="Y7" s="583"/>
      <c r="Z7" s="504"/>
      <c r="AA7" s="770"/>
      <c r="AB7" s="771"/>
      <c r="AC7" s="345"/>
      <c r="AG7" s="772"/>
    </row>
    <row r="8" spans="1:33" s="773" customFormat="1" ht="15" x14ac:dyDescent="0.25">
      <c r="A8" s="767"/>
      <c r="B8" s="625" t="e">
        <f>VLOOKUP(A8, SDs!_xlnm.Print_Area, 2, FALSE)</f>
        <v>#N/A</v>
      </c>
      <c r="C8" s="768"/>
      <c r="D8" s="769"/>
      <c r="E8" s="786"/>
      <c r="F8" s="502"/>
      <c r="G8" s="779"/>
      <c r="H8" s="786"/>
      <c r="I8" s="786"/>
      <c r="J8" s="541"/>
      <c r="K8" s="541"/>
      <c r="L8" s="339" t="e">
        <f>VLOOKUP(A8, SDs!_xlnm.Print_Area, 3, FALSE)</f>
        <v>#N/A</v>
      </c>
      <c r="M8" s="339" t="e">
        <f>VLOOKUP(A8, SDs!_xlnm.Print_Area, 4, FALSE)</f>
        <v>#N/A</v>
      </c>
      <c r="N8" s="339" t="e">
        <f>VLOOKUP(A8, SDs!_xlnm.Print_Area, 5, FALSE)</f>
        <v>#N/A</v>
      </c>
      <c r="O8" s="735" t="e">
        <f>VLOOKUP(A8, SDs!_xlnm.Print_Area, 6, FALSE)</f>
        <v>#N/A</v>
      </c>
      <c r="P8" s="339" t="e">
        <f>VLOOKUP(A8, SDs!_xlnm.Print_Area, 7, FALSE)</f>
        <v>#N/A</v>
      </c>
      <c r="Q8" s="814"/>
      <c r="R8" s="505"/>
      <c r="S8" s="505"/>
      <c r="T8" s="505"/>
      <c r="U8" s="511"/>
      <c r="V8" s="511"/>
      <c r="W8" s="297" t="e">
        <f>VLOOKUP(A8, SDs!_xlnm.Print_Area, 8, FALSE)</f>
        <v>#N/A</v>
      </c>
      <c r="X8" s="511"/>
      <c r="Y8" s="583"/>
      <c r="Z8" s="504"/>
      <c r="AA8" s="770"/>
      <c r="AB8" s="771"/>
      <c r="AC8" s="345"/>
      <c r="AG8" s="772"/>
    </row>
    <row r="9" spans="1:33" s="773" customFormat="1" ht="15" x14ac:dyDescent="0.25">
      <c r="A9" s="767"/>
      <c r="B9" s="625" t="e">
        <f>VLOOKUP(A9, SDs!_xlnm.Print_Area, 2, FALSE)</f>
        <v>#N/A</v>
      </c>
      <c r="C9" s="768"/>
      <c r="D9" s="769"/>
      <c r="E9" s="786"/>
      <c r="F9" s="502"/>
      <c r="G9" s="779"/>
      <c r="H9" s="786"/>
      <c r="I9" s="786"/>
      <c r="J9" s="541"/>
      <c r="K9" s="541"/>
      <c r="L9" s="339" t="e">
        <f>VLOOKUP(A9, SDs!_xlnm.Print_Area, 3, FALSE)</f>
        <v>#N/A</v>
      </c>
      <c r="M9" s="339" t="e">
        <f>VLOOKUP(A9, SDs!_xlnm.Print_Area, 4, FALSE)</f>
        <v>#N/A</v>
      </c>
      <c r="N9" s="339" t="e">
        <f>VLOOKUP(A9, SDs!_xlnm.Print_Area, 5, FALSE)</f>
        <v>#N/A</v>
      </c>
      <c r="O9" s="735" t="e">
        <f>VLOOKUP(A9, SDs!_xlnm.Print_Area, 6, FALSE)</f>
        <v>#N/A</v>
      </c>
      <c r="P9" s="339" t="e">
        <f>VLOOKUP(A9, SDs!_xlnm.Print_Area, 7, FALSE)</f>
        <v>#N/A</v>
      </c>
      <c r="Q9" s="814"/>
      <c r="R9" s="505"/>
      <c r="S9" s="505"/>
      <c r="T9" s="505"/>
      <c r="U9" s="511"/>
      <c r="V9" s="511"/>
      <c r="W9" s="297" t="e">
        <f>VLOOKUP(A9, SDs!_xlnm.Print_Area, 8, FALSE)</f>
        <v>#N/A</v>
      </c>
      <c r="X9" s="511"/>
      <c r="Y9" s="583"/>
      <c r="Z9" s="504"/>
      <c r="AA9" s="770"/>
      <c r="AB9" s="771"/>
      <c r="AC9" s="345"/>
      <c r="AG9" s="772"/>
    </row>
    <row r="10" spans="1:33" s="773" customFormat="1" ht="15" x14ac:dyDescent="0.25">
      <c r="A10" s="767"/>
      <c r="B10" s="625" t="e">
        <f>VLOOKUP(A10, SDs!_xlnm.Print_Area, 2, FALSE)</f>
        <v>#N/A</v>
      </c>
      <c r="C10" s="768"/>
      <c r="D10" s="769"/>
      <c r="E10" s="786"/>
      <c r="F10" s="502"/>
      <c r="G10" s="779"/>
      <c r="H10" s="786"/>
      <c r="I10" s="786"/>
      <c r="J10" s="541"/>
      <c r="K10" s="541"/>
      <c r="L10" s="339" t="e">
        <f>VLOOKUP(A10, SDs!_xlnm.Print_Area, 3, FALSE)</f>
        <v>#N/A</v>
      </c>
      <c r="M10" s="339" t="e">
        <f>VLOOKUP(A10, SDs!_xlnm.Print_Area, 4, FALSE)</f>
        <v>#N/A</v>
      </c>
      <c r="N10" s="339" t="e">
        <f>VLOOKUP(A10, SDs!_xlnm.Print_Area, 5, FALSE)</f>
        <v>#N/A</v>
      </c>
      <c r="O10" s="735" t="e">
        <f>VLOOKUP(A10, SDs!_xlnm.Print_Area, 6, FALSE)</f>
        <v>#N/A</v>
      </c>
      <c r="P10" s="339" t="e">
        <f>VLOOKUP(A10, SDs!_xlnm.Print_Area, 7, FALSE)</f>
        <v>#N/A</v>
      </c>
      <c r="Q10" s="814"/>
      <c r="R10" s="505"/>
      <c r="S10" s="505"/>
      <c r="T10" s="505"/>
      <c r="U10" s="511"/>
      <c r="V10" s="511"/>
      <c r="W10" s="297" t="e">
        <f>VLOOKUP(A10, SDs!_xlnm.Print_Area, 8, FALSE)</f>
        <v>#N/A</v>
      </c>
      <c r="X10" s="511"/>
      <c r="Y10" s="583"/>
      <c r="Z10" s="504"/>
      <c r="AA10" s="770"/>
      <c r="AB10" s="771"/>
      <c r="AC10" s="345"/>
      <c r="AG10" s="772"/>
    </row>
    <row r="11" spans="1:33" s="773" customFormat="1" ht="15" x14ac:dyDescent="0.25">
      <c r="A11" s="767"/>
      <c r="B11" s="625" t="e">
        <f>VLOOKUP(A11, SDs!_xlnm.Print_Area, 2, FALSE)</f>
        <v>#N/A</v>
      </c>
      <c r="C11" s="768"/>
      <c r="D11" s="769"/>
      <c r="E11" s="786"/>
      <c r="F11" s="502"/>
      <c r="G11" s="779"/>
      <c r="H11" s="786"/>
      <c r="I11" s="786"/>
      <c r="J11" s="541"/>
      <c r="K11" s="541"/>
      <c r="L11" s="339" t="e">
        <f>VLOOKUP(A11, SDs!_xlnm.Print_Area, 3, FALSE)</f>
        <v>#N/A</v>
      </c>
      <c r="M11" s="339" t="e">
        <f>VLOOKUP(A11, SDs!_xlnm.Print_Area, 4, FALSE)</f>
        <v>#N/A</v>
      </c>
      <c r="N11" s="339" t="e">
        <f>VLOOKUP(A11, SDs!_xlnm.Print_Area, 5, FALSE)</f>
        <v>#N/A</v>
      </c>
      <c r="O11" s="735" t="e">
        <f>VLOOKUP(A11, SDs!_xlnm.Print_Area, 6, FALSE)</f>
        <v>#N/A</v>
      </c>
      <c r="P11" s="339" t="e">
        <f>VLOOKUP(A11, SDs!_xlnm.Print_Area, 7, FALSE)</f>
        <v>#N/A</v>
      </c>
      <c r="Q11" s="814"/>
      <c r="R11" s="505"/>
      <c r="S11" s="505"/>
      <c r="T11" s="505"/>
      <c r="U11" s="511"/>
      <c r="V11" s="511"/>
      <c r="W11" s="297" t="e">
        <f>VLOOKUP(A11, SDs!_xlnm.Print_Area, 8, FALSE)</f>
        <v>#N/A</v>
      </c>
      <c r="X11" s="511"/>
      <c r="Y11" s="583"/>
      <c r="Z11" s="504"/>
      <c r="AA11" s="770"/>
      <c r="AB11" s="771"/>
      <c r="AC11" s="345"/>
      <c r="AG11" s="772"/>
    </row>
    <row r="12" spans="1:33" s="773" customFormat="1" ht="15" x14ac:dyDescent="0.25">
      <c r="A12" s="767"/>
      <c r="B12" s="625" t="e">
        <f>VLOOKUP(A12, SDs!_xlnm.Print_Area, 2, FALSE)</f>
        <v>#N/A</v>
      </c>
      <c r="C12" s="768"/>
      <c r="D12" s="769"/>
      <c r="E12" s="786"/>
      <c r="F12" s="502"/>
      <c r="G12" s="779"/>
      <c r="H12" s="786"/>
      <c r="I12" s="786"/>
      <c r="J12" s="541"/>
      <c r="K12" s="541"/>
      <c r="L12" s="339" t="e">
        <f>VLOOKUP(A12, SDs!_xlnm.Print_Area, 3, FALSE)</f>
        <v>#N/A</v>
      </c>
      <c r="M12" s="339" t="e">
        <f>VLOOKUP(A12, SDs!_xlnm.Print_Area, 4, FALSE)</f>
        <v>#N/A</v>
      </c>
      <c r="N12" s="339" t="e">
        <f>VLOOKUP(A12, SDs!_xlnm.Print_Area, 5, FALSE)</f>
        <v>#N/A</v>
      </c>
      <c r="O12" s="735" t="e">
        <f>VLOOKUP(A12, SDs!_xlnm.Print_Area, 6, FALSE)</f>
        <v>#N/A</v>
      </c>
      <c r="P12" s="339" t="e">
        <f>VLOOKUP(A12, SDs!_xlnm.Print_Area, 7, FALSE)</f>
        <v>#N/A</v>
      </c>
      <c r="Q12" s="814"/>
      <c r="R12" s="505"/>
      <c r="S12" s="505"/>
      <c r="T12" s="505"/>
      <c r="U12" s="511"/>
      <c r="V12" s="511"/>
      <c r="W12" s="297" t="e">
        <f>VLOOKUP(A12, SDs!_xlnm.Print_Area, 8, FALSE)</f>
        <v>#N/A</v>
      </c>
      <c r="X12" s="511"/>
      <c r="Y12" s="583"/>
      <c r="Z12" s="504"/>
      <c r="AA12" s="770"/>
      <c r="AB12" s="771"/>
      <c r="AC12" s="345"/>
      <c r="AG12" s="772"/>
    </row>
    <row r="13" spans="1:33" s="773" customFormat="1" ht="15" x14ac:dyDescent="0.25">
      <c r="A13" s="767"/>
      <c r="B13" s="625" t="e">
        <f>VLOOKUP(A13, SDs!_xlnm.Print_Area, 2, FALSE)</f>
        <v>#N/A</v>
      </c>
      <c r="C13" s="768"/>
      <c r="D13" s="769"/>
      <c r="E13" s="786"/>
      <c r="F13" s="502"/>
      <c r="G13" s="779"/>
      <c r="H13" s="786"/>
      <c r="I13" s="786"/>
      <c r="J13" s="541"/>
      <c r="K13" s="541"/>
      <c r="L13" s="339" t="e">
        <f>VLOOKUP(A13, SDs!_xlnm.Print_Area, 3, FALSE)</f>
        <v>#N/A</v>
      </c>
      <c r="M13" s="339" t="e">
        <f>VLOOKUP(A13, SDs!_xlnm.Print_Area, 4, FALSE)</f>
        <v>#N/A</v>
      </c>
      <c r="N13" s="339" t="e">
        <f>VLOOKUP(A13, SDs!_xlnm.Print_Area, 5, FALSE)</f>
        <v>#N/A</v>
      </c>
      <c r="O13" s="735" t="e">
        <f>VLOOKUP(A13, SDs!_xlnm.Print_Area, 6, FALSE)</f>
        <v>#N/A</v>
      </c>
      <c r="P13" s="339" t="e">
        <f>VLOOKUP(A13, SDs!_xlnm.Print_Area, 7, FALSE)</f>
        <v>#N/A</v>
      </c>
      <c r="Q13" s="814"/>
      <c r="R13" s="505"/>
      <c r="S13" s="505"/>
      <c r="T13" s="505"/>
      <c r="U13" s="511"/>
      <c r="V13" s="511"/>
      <c r="W13" s="297" t="e">
        <f>VLOOKUP(A13, SDs!_xlnm.Print_Area, 8, FALSE)</f>
        <v>#N/A</v>
      </c>
      <c r="X13" s="511"/>
      <c r="Y13" s="583"/>
      <c r="Z13" s="504"/>
      <c r="AA13" s="770"/>
      <c r="AB13" s="771"/>
      <c r="AC13" s="345"/>
      <c r="AG13" s="772"/>
    </row>
    <row r="14" spans="1:33" s="773" customFormat="1" ht="15" x14ac:dyDescent="0.25">
      <c r="A14" s="767"/>
      <c r="B14" s="625" t="e">
        <f>VLOOKUP(A14, SDs!_xlnm.Print_Area, 2, FALSE)</f>
        <v>#N/A</v>
      </c>
      <c r="C14" s="768"/>
      <c r="D14" s="769"/>
      <c r="E14" s="786"/>
      <c r="F14" s="502"/>
      <c r="G14" s="779"/>
      <c r="H14" s="786"/>
      <c r="I14" s="786"/>
      <c r="J14" s="541"/>
      <c r="K14" s="541"/>
      <c r="L14" s="339" t="e">
        <f>VLOOKUP(A14, SDs!_xlnm.Print_Area, 3, FALSE)</f>
        <v>#N/A</v>
      </c>
      <c r="M14" s="339" t="e">
        <f>VLOOKUP(A14, SDs!_xlnm.Print_Area, 4, FALSE)</f>
        <v>#N/A</v>
      </c>
      <c r="N14" s="339" t="e">
        <f>VLOOKUP(A14, SDs!_xlnm.Print_Area, 5, FALSE)</f>
        <v>#N/A</v>
      </c>
      <c r="O14" s="735" t="e">
        <f>VLOOKUP(A14, SDs!_xlnm.Print_Area, 6, FALSE)</f>
        <v>#N/A</v>
      </c>
      <c r="P14" s="339" t="e">
        <f>VLOOKUP(A14, SDs!_xlnm.Print_Area, 7, FALSE)</f>
        <v>#N/A</v>
      </c>
      <c r="Q14" s="814"/>
      <c r="R14" s="505"/>
      <c r="S14" s="505"/>
      <c r="T14" s="505"/>
      <c r="U14" s="511"/>
      <c r="V14" s="511"/>
      <c r="W14" s="297" t="e">
        <f>VLOOKUP(A14, SDs!_xlnm.Print_Area, 8, FALSE)</f>
        <v>#N/A</v>
      </c>
      <c r="X14" s="511"/>
      <c r="Y14" s="583"/>
      <c r="Z14" s="504"/>
      <c r="AA14" s="770"/>
      <c r="AB14" s="771"/>
      <c r="AC14" s="345"/>
      <c r="AG14" s="772"/>
    </row>
    <row r="15" spans="1:33" s="773" customFormat="1" ht="15" x14ac:dyDescent="0.25">
      <c r="A15" s="767"/>
      <c r="B15" s="625" t="e">
        <f>VLOOKUP(A15, SDs!_xlnm.Print_Area, 2, FALSE)</f>
        <v>#N/A</v>
      </c>
      <c r="C15" s="768"/>
      <c r="D15" s="769"/>
      <c r="E15" s="786"/>
      <c r="F15" s="502"/>
      <c r="G15" s="779"/>
      <c r="H15" s="786"/>
      <c r="I15" s="786"/>
      <c r="J15" s="541"/>
      <c r="K15" s="541"/>
      <c r="L15" s="339" t="e">
        <f>VLOOKUP(A15, SDs!_xlnm.Print_Area, 3, FALSE)</f>
        <v>#N/A</v>
      </c>
      <c r="M15" s="339" t="e">
        <f>VLOOKUP(A15, SDs!_xlnm.Print_Area, 4, FALSE)</f>
        <v>#N/A</v>
      </c>
      <c r="N15" s="339" t="e">
        <f>VLOOKUP(A15, SDs!_xlnm.Print_Area, 5, FALSE)</f>
        <v>#N/A</v>
      </c>
      <c r="O15" s="734" t="e">
        <f>VLOOKUP(A15, SDs!_xlnm.Print_Area, 6, FALSE)</f>
        <v>#N/A</v>
      </c>
      <c r="P15" s="339" t="e">
        <f>VLOOKUP(A15, SDs!_xlnm.Print_Area, 7, FALSE)</f>
        <v>#N/A</v>
      </c>
      <c r="Q15" s="814"/>
      <c r="R15" s="505"/>
      <c r="S15" s="505"/>
      <c r="T15" s="505"/>
      <c r="U15" s="511"/>
      <c r="V15" s="511"/>
      <c r="W15" s="297" t="e">
        <f>VLOOKUP(A15, SDs!_xlnm.Print_Area, 8, FALSE)</f>
        <v>#N/A</v>
      </c>
      <c r="X15" s="511"/>
      <c r="Y15" s="583"/>
      <c r="Z15" s="504"/>
      <c r="AA15" s="770"/>
      <c r="AB15" s="771"/>
      <c r="AC15" s="345"/>
      <c r="AG15" s="772"/>
    </row>
    <row r="16" spans="1:33" s="773" customFormat="1" ht="15" x14ac:dyDescent="0.25">
      <c r="A16" s="767"/>
      <c r="B16" s="625" t="e">
        <f>VLOOKUP(A16, SDs!_xlnm.Print_Area, 2, FALSE)</f>
        <v>#N/A</v>
      </c>
      <c r="C16" s="768"/>
      <c r="D16" s="769"/>
      <c r="E16" s="786"/>
      <c r="F16" s="502"/>
      <c r="G16" s="779"/>
      <c r="H16" s="786"/>
      <c r="I16" s="786"/>
      <c r="J16" s="541"/>
      <c r="K16" s="541"/>
      <c r="L16" s="339" t="e">
        <f>VLOOKUP(A16, SDs!_xlnm.Print_Area, 3, FALSE)</f>
        <v>#N/A</v>
      </c>
      <c r="M16" s="339" t="e">
        <f>VLOOKUP(A16, SDs!_xlnm.Print_Area, 4, FALSE)</f>
        <v>#N/A</v>
      </c>
      <c r="N16" s="339" t="e">
        <f>VLOOKUP(A16, SDs!_xlnm.Print_Area, 5, FALSE)</f>
        <v>#N/A</v>
      </c>
      <c r="O16" s="735" t="e">
        <f>VLOOKUP(A16, SDs!_xlnm.Print_Area, 6, FALSE)</f>
        <v>#N/A</v>
      </c>
      <c r="P16" s="339" t="e">
        <f>VLOOKUP(A16, SDs!_xlnm.Print_Area, 7, FALSE)</f>
        <v>#N/A</v>
      </c>
      <c r="Q16" s="814"/>
      <c r="R16" s="505"/>
      <c r="S16" s="505"/>
      <c r="T16" s="505"/>
      <c r="U16" s="511"/>
      <c r="V16" s="511"/>
      <c r="W16" s="297" t="e">
        <f>VLOOKUP(A16, SDs!_xlnm.Print_Area, 8, FALSE)</f>
        <v>#N/A</v>
      </c>
      <c r="X16" s="511"/>
      <c r="Y16" s="583"/>
      <c r="Z16" s="504"/>
      <c r="AA16" s="770"/>
      <c r="AB16" s="771"/>
      <c r="AC16" s="345"/>
      <c r="AG16" s="772"/>
    </row>
    <row r="17" spans="1:33" s="773" customFormat="1" ht="15" x14ac:dyDescent="0.25">
      <c r="A17" s="767"/>
      <c r="B17" s="625" t="e">
        <f>VLOOKUP(A17, SDs!_xlnm.Print_Area, 2, FALSE)</f>
        <v>#N/A</v>
      </c>
      <c r="C17" s="768"/>
      <c r="D17" s="769"/>
      <c r="E17" s="786"/>
      <c r="F17" s="502"/>
      <c r="G17" s="779"/>
      <c r="H17" s="786"/>
      <c r="I17" s="786"/>
      <c r="J17" s="541"/>
      <c r="K17" s="541"/>
      <c r="L17" s="339" t="e">
        <f>VLOOKUP(A17, SDs!_xlnm.Print_Area, 3, FALSE)</f>
        <v>#N/A</v>
      </c>
      <c r="M17" s="339" t="e">
        <f>VLOOKUP(A17, SDs!_xlnm.Print_Area, 4, FALSE)</f>
        <v>#N/A</v>
      </c>
      <c r="N17" s="339" t="e">
        <f>VLOOKUP(A17, SDs!_xlnm.Print_Area, 5, FALSE)</f>
        <v>#N/A</v>
      </c>
      <c r="O17" s="735" t="e">
        <f>VLOOKUP(A17, SDs!_xlnm.Print_Area, 6, FALSE)</f>
        <v>#N/A</v>
      </c>
      <c r="P17" s="339" t="e">
        <f>VLOOKUP(A17, SDs!_xlnm.Print_Area, 7, FALSE)</f>
        <v>#N/A</v>
      </c>
      <c r="Q17" s="814"/>
      <c r="R17" s="505"/>
      <c r="S17" s="505"/>
      <c r="T17" s="505"/>
      <c r="U17" s="511"/>
      <c r="V17" s="511"/>
      <c r="W17" s="297" t="e">
        <f>VLOOKUP(A17, SDs!_xlnm.Print_Area, 8, FALSE)</f>
        <v>#N/A</v>
      </c>
      <c r="X17" s="511"/>
      <c r="Y17" s="583"/>
      <c r="Z17" s="504"/>
      <c r="AA17" s="770"/>
      <c r="AB17" s="771"/>
      <c r="AC17" s="345"/>
      <c r="AG17" s="772"/>
    </row>
    <row r="18" spans="1:33" s="773" customFormat="1" ht="15" x14ac:dyDescent="0.25">
      <c r="A18" s="767"/>
      <c r="B18" s="625" t="e">
        <f>VLOOKUP(A18, SDs!_xlnm.Print_Area, 2, FALSE)</f>
        <v>#N/A</v>
      </c>
      <c r="C18" s="768"/>
      <c r="D18" s="769"/>
      <c r="E18" s="786"/>
      <c r="F18" s="502"/>
      <c r="G18" s="779"/>
      <c r="H18" s="786"/>
      <c r="I18" s="786"/>
      <c r="J18" s="541"/>
      <c r="K18" s="541"/>
      <c r="L18" s="339" t="e">
        <f>VLOOKUP(A18, SDs!_xlnm.Print_Area, 3, FALSE)</f>
        <v>#N/A</v>
      </c>
      <c r="M18" s="339" t="e">
        <f>VLOOKUP(A18, SDs!_xlnm.Print_Area, 4, FALSE)</f>
        <v>#N/A</v>
      </c>
      <c r="N18" s="339" t="e">
        <f>VLOOKUP(A18, SDs!_xlnm.Print_Area, 5, FALSE)</f>
        <v>#N/A</v>
      </c>
      <c r="O18" s="735" t="e">
        <f>VLOOKUP(A18, SDs!_xlnm.Print_Area, 6, FALSE)</f>
        <v>#N/A</v>
      </c>
      <c r="P18" s="339" t="e">
        <f>VLOOKUP(A18, SDs!_xlnm.Print_Area, 7, FALSE)</f>
        <v>#N/A</v>
      </c>
      <c r="Q18" s="814"/>
      <c r="R18" s="505"/>
      <c r="S18" s="505"/>
      <c r="T18" s="505"/>
      <c r="U18" s="511"/>
      <c r="V18" s="511"/>
      <c r="W18" s="297" t="e">
        <f>VLOOKUP(A18, SDs!_xlnm.Print_Area, 8, FALSE)</f>
        <v>#N/A</v>
      </c>
      <c r="X18" s="511"/>
      <c r="Y18" s="583"/>
      <c r="Z18" s="504"/>
      <c r="AA18" s="770"/>
      <c r="AB18" s="771"/>
      <c r="AC18" s="345"/>
      <c r="AG18" s="772"/>
    </row>
    <row r="19" spans="1:33" s="773" customFormat="1" ht="15" x14ac:dyDescent="0.25">
      <c r="A19" s="767"/>
      <c r="B19" s="625" t="e">
        <f>VLOOKUP(A19, SDs!_xlnm.Print_Area, 2, FALSE)</f>
        <v>#N/A</v>
      </c>
      <c r="C19" s="768"/>
      <c r="D19" s="769"/>
      <c r="E19" s="786"/>
      <c r="F19" s="502"/>
      <c r="G19" s="779"/>
      <c r="H19" s="786"/>
      <c r="I19" s="786"/>
      <c r="J19" s="541"/>
      <c r="K19" s="541"/>
      <c r="L19" s="339" t="e">
        <f>VLOOKUP(A19, SDs!_xlnm.Print_Area, 3, FALSE)</f>
        <v>#N/A</v>
      </c>
      <c r="M19" s="339" t="e">
        <f>VLOOKUP(A19, SDs!_xlnm.Print_Area, 4, FALSE)</f>
        <v>#N/A</v>
      </c>
      <c r="N19" s="339" t="e">
        <f>VLOOKUP(A19, SDs!_xlnm.Print_Area, 5, FALSE)</f>
        <v>#N/A</v>
      </c>
      <c r="O19" s="735" t="e">
        <f>VLOOKUP(A19, SDs!_xlnm.Print_Area, 6, FALSE)</f>
        <v>#N/A</v>
      </c>
      <c r="P19" s="339" t="e">
        <f>VLOOKUP(A19, SDs!_xlnm.Print_Area, 7, FALSE)</f>
        <v>#N/A</v>
      </c>
      <c r="Q19" s="814"/>
      <c r="R19" s="505"/>
      <c r="S19" s="505"/>
      <c r="T19" s="505"/>
      <c r="U19" s="511"/>
      <c r="V19" s="511"/>
      <c r="W19" s="297" t="e">
        <f>VLOOKUP(A19, SDs!_xlnm.Print_Area, 8, FALSE)</f>
        <v>#N/A</v>
      </c>
      <c r="X19" s="511"/>
      <c r="Y19" s="583"/>
      <c r="Z19" s="504"/>
      <c r="AA19" s="770"/>
      <c r="AB19" s="771"/>
      <c r="AC19" s="345"/>
      <c r="AG19" s="772"/>
    </row>
    <row r="20" spans="1:33" s="773" customFormat="1" x14ac:dyDescent="0.35">
      <c r="A20" s="767"/>
      <c r="B20" s="625" t="e">
        <f>VLOOKUP(A20, SDs!_xlnm.Print_Area, 2, FALSE)</f>
        <v>#N/A</v>
      </c>
      <c r="C20" s="768"/>
      <c r="D20" s="769"/>
      <c r="E20" s="786"/>
      <c r="F20" s="502"/>
      <c r="G20" s="779"/>
      <c r="H20" s="786"/>
      <c r="I20" s="786"/>
      <c r="J20" s="541"/>
      <c r="K20" s="541"/>
      <c r="L20" s="339" t="e">
        <f>VLOOKUP(A20, SDs!_xlnm.Print_Area, 3, FALSE)</f>
        <v>#N/A</v>
      </c>
      <c r="M20" s="339" t="e">
        <f>VLOOKUP(A20, SDs!_xlnm.Print_Area, 4, FALSE)</f>
        <v>#N/A</v>
      </c>
      <c r="N20" s="339" t="e">
        <f>VLOOKUP(A20, SDs!_xlnm.Print_Area, 5, FALSE)</f>
        <v>#N/A</v>
      </c>
      <c r="O20" s="735" t="e">
        <f>VLOOKUP(A20, SDs!_xlnm.Print_Area, 6, FALSE)</f>
        <v>#N/A</v>
      </c>
      <c r="P20" s="339" t="e">
        <f>VLOOKUP(A20, SDs!_xlnm.Print_Area, 7, FALSE)</f>
        <v>#N/A</v>
      </c>
      <c r="Q20" s="814"/>
      <c r="R20" s="505"/>
      <c r="S20" s="505"/>
      <c r="T20" s="505"/>
      <c r="U20" s="511"/>
      <c r="V20" s="511"/>
      <c r="W20" s="297" t="e">
        <f>VLOOKUP(A20, SDs!_xlnm.Print_Area, 8, FALSE)</f>
        <v>#N/A</v>
      </c>
      <c r="X20" s="511"/>
      <c r="Y20" s="583"/>
      <c r="Z20" s="504"/>
      <c r="AA20" s="770"/>
      <c r="AB20" s="771"/>
      <c r="AC20" s="345"/>
      <c r="AG20" s="772"/>
    </row>
    <row r="21" spans="1:33" s="773" customFormat="1" x14ac:dyDescent="0.35">
      <c r="A21" s="767"/>
      <c r="B21" s="625" t="e">
        <f>VLOOKUP(A21, SDs!_xlnm.Print_Area, 2, FALSE)</f>
        <v>#N/A</v>
      </c>
      <c r="C21" s="768"/>
      <c r="D21" s="769"/>
      <c r="E21" s="786"/>
      <c r="F21" s="502"/>
      <c r="G21" s="779"/>
      <c r="H21" s="786"/>
      <c r="I21" s="786"/>
      <c r="J21" s="541"/>
      <c r="K21" s="541"/>
      <c r="L21" s="339" t="e">
        <f>VLOOKUP(A21, SDs!_xlnm.Print_Area, 3, FALSE)</f>
        <v>#N/A</v>
      </c>
      <c r="M21" s="339" t="e">
        <f>VLOOKUP(A21, SDs!_xlnm.Print_Area, 4, FALSE)</f>
        <v>#N/A</v>
      </c>
      <c r="N21" s="339" t="e">
        <f>VLOOKUP(A21, SDs!_xlnm.Print_Area, 5, FALSE)</f>
        <v>#N/A</v>
      </c>
      <c r="O21" s="735" t="e">
        <f>VLOOKUP(A21, SDs!_xlnm.Print_Area, 6, FALSE)</f>
        <v>#N/A</v>
      </c>
      <c r="P21" s="339" t="e">
        <f>VLOOKUP(A21, SDs!_xlnm.Print_Area, 7, FALSE)</f>
        <v>#N/A</v>
      </c>
      <c r="Q21" s="814"/>
      <c r="R21" s="505"/>
      <c r="S21" s="505"/>
      <c r="T21" s="505"/>
      <c r="U21" s="511"/>
      <c r="V21" s="511"/>
      <c r="W21" s="297" t="e">
        <f>VLOOKUP(A21, SDs!_xlnm.Print_Area, 8, FALSE)</f>
        <v>#N/A</v>
      </c>
      <c r="X21" s="511"/>
      <c r="Y21" s="583"/>
      <c r="Z21" s="504"/>
      <c r="AA21" s="770"/>
      <c r="AB21" s="771"/>
      <c r="AC21" s="345"/>
      <c r="AG21" s="772"/>
    </row>
    <row r="22" spans="1:33" s="773" customFormat="1" x14ac:dyDescent="0.35">
      <c r="A22" s="767"/>
      <c r="B22" s="625" t="e">
        <f>VLOOKUP(A22, SDs!_xlnm.Print_Area, 2, FALSE)</f>
        <v>#N/A</v>
      </c>
      <c r="C22" s="768"/>
      <c r="D22" s="769"/>
      <c r="E22" s="786"/>
      <c r="F22" s="502"/>
      <c r="G22" s="779"/>
      <c r="H22" s="786"/>
      <c r="I22" s="786"/>
      <c r="J22" s="541"/>
      <c r="K22" s="541"/>
      <c r="L22" s="339" t="e">
        <f>VLOOKUP(A22, SDs!_xlnm.Print_Area, 3, FALSE)</f>
        <v>#N/A</v>
      </c>
      <c r="M22" s="339" t="e">
        <f>VLOOKUP(A22, SDs!_xlnm.Print_Area, 4, FALSE)</f>
        <v>#N/A</v>
      </c>
      <c r="N22" s="339" t="e">
        <f>VLOOKUP(A22, SDs!_xlnm.Print_Area, 5, FALSE)</f>
        <v>#N/A</v>
      </c>
      <c r="O22" s="735" t="e">
        <f>VLOOKUP(A22, SDs!_xlnm.Print_Area, 6, FALSE)</f>
        <v>#N/A</v>
      </c>
      <c r="P22" s="339" t="e">
        <f>VLOOKUP(A22, SDs!_xlnm.Print_Area, 7, FALSE)</f>
        <v>#N/A</v>
      </c>
      <c r="Q22" s="814"/>
      <c r="R22" s="505"/>
      <c r="S22" s="505"/>
      <c r="T22" s="505"/>
      <c r="U22" s="511"/>
      <c r="V22" s="511"/>
      <c r="W22" s="297" t="e">
        <f>VLOOKUP(A22, SDs!_xlnm.Print_Area, 8, FALSE)</f>
        <v>#N/A</v>
      </c>
      <c r="X22" s="511"/>
      <c r="Y22" s="583"/>
      <c r="Z22" s="504"/>
      <c r="AA22" s="770"/>
      <c r="AB22" s="771"/>
      <c r="AC22" s="345"/>
      <c r="AG22" s="772"/>
    </row>
    <row r="23" spans="1:33" s="773" customFormat="1" x14ac:dyDescent="0.35">
      <c r="A23" s="767"/>
      <c r="B23" s="625" t="e">
        <f>VLOOKUP(A23, SDs!_xlnm.Print_Area, 2, FALSE)</f>
        <v>#N/A</v>
      </c>
      <c r="C23" s="768"/>
      <c r="D23" s="769"/>
      <c r="E23" s="786"/>
      <c r="F23" s="502"/>
      <c r="G23" s="779"/>
      <c r="H23" s="786"/>
      <c r="I23" s="786"/>
      <c r="J23" s="541"/>
      <c r="K23" s="541"/>
      <c r="L23" s="339" t="e">
        <f>VLOOKUP(A23, SDs!_xlnm.Print_Area, 3, FALSE)</f>
        <v>#N/A</v>
      </c>
      <c r="M23" s="339" t="e">
        <f>VLOOKUP(A23, SDs!_xlnm.Print_Area, 4, FALSE)</f>
        <v>#N/A</v>
      </c>
      <c r="N23" s="339" t="e">
        <f>VLOOKUP(A23, SDs!_xlnm.Print_Area, 5, FALSE)</f>
        <v>#N/A</v>
      </c>
      <c r="O23" s="735" t="e">
        <f>VLOOKUP(A23, SDs!_xlnm.Print_Area, 6, FALSE)</f>
        <v>#N/A</v>
      </c>
      <c r="P23" s="339" t="e">
        <f>VLOOKUP(A23, SDs!_xlnm.Print_Area, 7, FALSE)</f>
        <v>#N/A</v>
      </c>
      <c r="Q23" s="814"/>
      <c r="R23" s="505"/>
      <c r="S23" s="505"/>
      <c r="T23" s="505"/>
      <c r="U23" s="511"/>
      <c r="V23" s="511"/>
      <c r="W23" s="297" t="e">
        <f>VLOOKUP(A23, SDs!_xlnm.Print_Area, 8, FALSE)</f>
        <v>#N/A</v>
      </c>
      <c r="X23" s="511"/>
      <c r="Y23" s="583"/>
      <c r="Z23" s="504"/>
      <c r="AA23" s="770"/>
      <c r="AB23" s="771"/>
      <c r="AC23" s="345"/>
      <c r="AG23" s="772"/>
    </row>
    <row r="24" spans="1:33" s="773" customFormat="1" x14ac:dyDescent="0.35">
      <c r="A24" s="767"/>
      <c r="B24" s="625" t="e">
        <f>VLOOKUP(A24, SDs!_xlnm.Print_Area, 2, FALSE)</f>
        <v>#N/A</v>
      </c>
      <c r="C24" s="768"/>
      <c r="D24" s="769"/>
      <c r="E24" s="786"/>
      <c r="F24" s="502"/>
      <c r="G24" s="779"/>
      <c r="H24" s="786"/>
      <c r="I24" s="786"/>
      <c r="J24" s="541"/>
      <c r="K24" s="541"/>
      <c r="L24" s="339" t="e">
        <f>VLOOKUP(A24, SDs!_xlnm.Print_Area, 3, FALSE)</f>
        <v>#N/A</v>
      </c>
      <c r="M24" s="339" t="e">
        <f>VLOOKUP(A24, SDs!_xlnm.Print_Area, 4, FALSE)</f>
        <v>#N/A</v>
      </c>
      <c r="N24" s="339" t="e">
        <f>VLOOKUP(A24, SDs!_xlnm.Print_Area, 5, FALSE)</f>
        <v>#N/A</v>
      </c>
      <c r="O24" s="735" t="e">
        <f>VLOOKUP(A24, SDs!_xlnm.Print_Area, 6, FALSE)</f>
        <v>#N/A</v>
      </c>
      <c r="P24" s="339" t="e">
        <f>VLOOKUP(A24, SDs!_xlnm.Print_Area, 7, FALSE)</f>
        <v>#N/A</v>
      </c>
      <c r="Q24" s="814"/>
      <c r="R24" s="505"/>
      <c r="S24" s="505"/>
      <c r="T24" s="505"/>
      <c r="U24" s="511"/>
      <c r="V24" s="511"/>
      <c r="W24" s="297" t="e">
        <f>VLOOKUP(A24, SDs!_xlnm.Print_Area, 8, FALSE)</f>
        <v>#N/A</v>
      </c>
      <c r="X24" s="511"/>
      <c r="Y24" s="583"/>
      <c r="Z24" s="504"/>
      <c r="AA24" s="770"/>
      <c r="AB24" s="771"/>
      <c r="AC24" s="345"/>
      <c r="AG24" s="772"/>
    </row>
    <row r="25" spans="1:33" s="773" customFormat="1" x14ac:dyDescent="0.35">
      <c r="A25" s="767"/>
      <c r="B25" s="625" t="e">
        <f>VLOOKUP(A25, SDs!_xlnm.Print_Area, 2, FALSE)</f>
        <v>#N/A</v>
      </c>
      <c r="C25" s="768"/>
      <c r="D25" s="769"/>
      <c r="E25" s="786"/>
      <c r="F25" s="502"/>
      <c r="G25" s="779"/>
      <c r="H25" s="786"/>
      <c r="I25" s="786"/>
      <c r="J25" s="541"/>
      <c r="K25" s="541"/>
      <c r="L25" s="339" t="e">
        <f>VLOOKUP(A25, SDs!_xlnm.Print_Area, 3, FALSE)</f>
        <v>#N/A</v>
      </c>
      <c r="M25" s="339" t="e">
        <f>VLOOKUP(A25, SDs!_xlnm.Print_Area, 4, FALSE)</f>
        <v>#N/A</v>
      </c>
      <c r="N25" s="339" t="e">
        <f>VLOOKUP(A25, SDs!_xlnm.Print_Area, 5, FALSE)</f>
        <v>#N/A</v>
      </c>
      <c r="O25" s="735" t="e">
        <f>VLOOKUP(A25, SDs!_xlnm.Print_Area, 6, FALSE)</f>
        <v>#N/A</v>
      </c>
      <c r="P25" s="339" t="e">
        <f>VLOOKUP(A25, SDs!_xlnm.Print_Area, 7, FALSE)</f>
        <v>#N/A</v>
      </c>
      <c r="Q25" s="814"/>
      <c r="R25" s="505"/>
      <c r="S25" s="505"/>
      <c r="T25" s="505"/>
      <c r="U25" s="511"/>
      <c r="V25" s="511"/>
      <c r="W25" s="297" t="e">
        <f>VLOOKUP(A25, SDs!_xlnm.Print_Area, 8, FALSE)</f>
        <v>#N/A</v>
      </c>
      <c r="X25" s="511"/>
      <c r="Y25" s="583"/>
      <c r="Z25" s="504"/>
      <c r="AA25" s="770"/>
      <c r="AB25" s="771"/>
      <c r="AC25" s="345"/>
      <c r="AG25" s="772"/>
    </row>
    <row r="26" spans="1:33" s="773" customFormat="1" x14ac:dyDescent="0.35">
      <c r="A26" s="767"/>
      <c r="B26" s="625" t="e">
        <f>VLOOKUP(A26, SDs!_xlnm.Print_Area, 2, FALSE)</f>
        <v>#N/A</v>
      </c>
      <c r="C26" s="768"/>
      <c r="D26" s="769"/>
      <c r="E26" s="786"/>
      <c r="F26" s="502"/>
      <c r="G26" s="779"/>
      <c r="H26" s="786"/>
      <c r="I26" s="786"/>
      <c r="J26" s="541"/>
      <c r="K26" s="541"/>
      <c r="L26" s="339" t="e">
        <f>VLOOKUP(A26, SDs!_xlnm.Print_Area, 3, FALSE)</f>
        <v>#N/A</v>
      </c>
      <c r="M26" s="339" t="e">
        <f>VLOOKUP(A26, SDs!_xlnm.Print_Area, 4, FALSE)</f>
        <v>#N/A</v>
      </c>
      <c r="N26" s="339" t="e">
        <f>VLOOKUP(A26, SDs!_xlnm.Print_Area, 5, FALSE)</f>
        <v>#N/A</v>
      </c>
      <c r="O26" s="735" t="e">
        <f>VLOOKUP(A26, SDs!_xlnm.Print_Area, 6, FALSE)</f>
        <v>#N/A</v>
      </c>
      <c r="P26" s="339" t="e">
        <f>VLOOKUP(A26, SDs!_xlnm.Print_Area, 7, FALSE)</f>
        <v>#N/A</v>
      </c>
      <c r="Q26" s="814"/>
      <c r="R26" s="505"/>
      <c r="S26" s="505"/>
      <c r="T26" s="505"/>
      <c r="U26" s="511"/>
      <c r="V26" s="511"/>
      <c r="W26" s="297" t="e">
        <f>VLOOKUP(A26, SDs!_xlnm.Print_Area, 8, FALSE)</f>
        <v>#N/A</v>
      </c>
      <c r="X26" s="511"/>
      <c r="Y26" s="583"/>
      <c r="Z26" s="504"/>
      <c r="AA26" s="770"/>
      <c r="AB26" s="771"/>
      <c r="AC26" s="345"/>
      <c r="AG26" s="772"/>
    </row>
    <row r="27" spans="1:33" s="773" customFormat="1" x14ac:dyDescent="0.35">
      <c r="A27" s="767"/>
      <c r="B27" s="625" t="e">
        <f>VLOOKUP(A27, SDs!_xlnm.Print_Area, 2, FALSE)</f>
        <v>#N/A</v>
      </c>
      <c r="C27" s="768"/>
      <c r="D27" s="769"/>
      <c r="E27" s="786"/>
      <c r="F27" s="502"/>
      <c r="G27" s="779"/>
      <c r="H27" s="786"/>
      <c r="I27" s="786"/>
      <c r="J27" s="541"/>
      <c r="K27" s="541"/>
      <c r="L27" s="339" t="e">
        <f>VLOOKUP(A27, SDs!_xlnm.Print_Area, 3, FALSE)</f>
        <v>#N/A</v>
      </c>
      <c r="M27" s="339" t="e">
        <f>VLOOKUP(A27, SDs!_xlnm.Print_Area, 4, FALSE)</f>
        <v>#N/A</v>
      </c>
      <c r="N27" s="339" t="e">
        <f>VLOOKUP(A27, SDs!_xlnm.Print_Area, 5, FALSE)</f>
        <v>#N/A</v>
      </c>
      <c r="O27" s="735" t="e">
        <f>VLOOKUP(A27, SDs!_xlnm.Print_Area, 6, FALSE)</f>
        <v>#N/A</v>
      </c>
      <c r="P27" s="339" t="e">
        <f>VLOOKUP(A27, SDs!_xlnm.Print_Area, 7, FALSE)</f>
        <v>#N/A</v>
      </c>
      <c r="Q27" s="814"/>
      <c r="R27" s="505"/>
      <c r="S27" s="505"/>
      <c r="T27" s="505"/>
      <c r="U27" s="511"/>
      <c r="V27" s="511"/>
      <c r="W27" s="297" t="e">
        <f>VLOOKUP(A27, SDs!_xlnm.Print_Area, 8, FALSE)</f>
        <v>#N/A</v>
      </c>
      <c r="X27" s="511"/>
      <c r="Y27" s="583"/>
      <c r="Z27" s="504"/>
      <c r="AA27" s="770"/>
      <c r="AB27" s="771"/>
      <c r="AC27" s="345"/>
      <c r="AG27" s="772"/>
    </row>
    <row r="28" spans="1:33" s="773" customFormat="1" x14ac:dyDescent="0.35">
      <c r="A28" s="767"/>
      <c r="B28" s="625" t="e">
        <f>VLOOKUP(A28, SDs!_xlnm.Print_Area, 2, FALSE)</f>
        <v>#N/A</v>
      </c>
      <c r="C28" s="768"/>
      <c r="D28" s="769"/>
      <c r="E28" s="786"/>
      <c r="F28" s="502"/>
      <c r="G28" s="779"/>
      <c r="H28" s="786"/>
      <c r="I28" s="786"/>
      <c r="J28" s="541"/>
      <c r="K28" s="541"/>
      <c r="L28" s="339" t="e">
        <f>VLOOKUP(A28, SDs!_xlnm.Print_Area, 3, FALSE)</f>
        <v>#N/A</v>
      </c>
      <c r="M28" s="339" t="e">
        <f>VLOOKUP(A28, SDs!_xlnm.Print_Area, 4, FALSE)</f>
        <v>#N/A</v>
      </c>
      <c r="N28" s="339" t="e">
        <f>VLOOKUP(A28, SDs!_xlnm.Print_Area, 5, FALSE)</f>
        <v>#N/A</v>
      </c>
      <c r="O28" s="735" t="e">
        <f>VLOOKUP(A28, SDs!_xlnm.Print_Area, 6, FALSE)</f>
        <v>#N/A</v>
      </c>
      <c r="P28" s="339" t="e">
        <f>VLOOKUP(A28, SDs!_xlnm.Print_Area, 7, FALSE)</f>
        <v>#N/A</v>
      </c>
      <c r="Q28" s="814"/>
      <c r="R28" s="505"/>
      <c r="S28" s="505"/>
      <c r="T28" s="505"/>
      <c r="U28" s="511"/>
      <c r="V28" s="511"/>
      <c r="W28" s="297" t="e">
        <f>VLOOKUP(A28, SDs!_xlnm.Print_Area, 8, FALSE)</f>
        <v>#N/A</v>
      </c>
      <c r="X28" s="511"/>
      <c r="Y28" s="583"/>
      <c r="Z28" s="504"/>
      <c r="AA28" s="770"/>
      <c r="AB28" s="771"/>
      <c r="AC28" s="345"/>
      <c r="AG28" s="772"/>
    </row>
    <row r="29" spans="1:33" s="773" customFormat="1" x14ac:dyDescent="0.35">
      <c r="A29" s="767"/>
      <c r="B29" s="625" t="e">
        <f>VLOOKUP(A29, SDs!_xlnm.Print_Area, 2, FALSE)</f>
        <v>#N/A</v>
      </c>
      <c r="C29" s="768"/>
      <c r="D29" s="769"/>
      <c r="E29" s="786"/>
      <c r="F29" s="502"/>
      <c r="G29" s="779"/>
      <c r="H29" s="786"/>
      <c r="I29" s="786"/>
      <c r="J29" s="541"/>
      <c r="K29" s="541"/>
      <c r="L29" s="339" t="e">
        <f>VLOOKUP(A29, SDs!_xlnm.Print_Area, 3, FALSE)</f>
        <v>#N/A</v>
      </c>
      <c r="M29" s="339" t="e">
        <f>VLOOKUP(A29, SDs!_xlnm.Print_Area, 4, FALSE)</f>
        <v>#N/A</v>
      </c>
      <c r="N29" s="339" t="e">
        <f>VLOOKUP(A29, SDs!_xlnm.Print_Area, 5, FALSE)</f>
        <v>#N/A</v>
      </c>
      <c r="O29" s="735" t="e">
        <f>VLOOKUP(A29, SDs!_xlnm.Print_Area, 6, FALSE)</f>
        <v>#N/A</v>
      </c>
      <c r="P29" s="339" t="e">
        <f>VLOOKUP(A29, SDs!_xlnm.Print_Area, 7, FALSE)</f>
        <v>#N/A</v>
      </c>
      <c r="Q29" s="814"/>
      <c r="R29" s="505"/>
      <c r="S29" s="505"/>
      <c r="T29" s="505"/>
      <c r="U29" s="511"/>
      <c r="V29" s="511"/>
      <c r="W29" s="297" t="e">
        <f>VLOOKUP(A29, SDs!_xlnm.Print_Area, 8, FALSE)</f>
        <v>#N/A</v>
      </c>
      <c r="X29" s="511"/>
      <c r="Y29" s="583"/>
      <c r="Z29" s="504"/>
      <c r="AA29" s="770"/>
      <c r="AB29" s="771"/>
      <c r="AC29" s="345"/>
      <c r="AG29" s="772"/>
    </row>
    <row r="30" spans="1:33" s="773" customFormat="1" x14ac:dyDescent="0.35">
      <c r="A30" s="767"/>
      <c r="B30" s="625" t="e">
        <f>VLOOKUP(A30, SDs!_xlnm.Print_Area, 2, FALSE)</f>
        <v>#N/A</v>
      </c>
      <c r="C30" s="768"/>
      <c r="D30" s="769"/>
      <c r="E30" s="786"/>
      <c r="F30" s="502"/>
      <c r="G30" s="779"/>
      <c r="H30" s="786"/>
      <c r="I30" s="786"/>
      <c r="J30" s="541"/>
      <c r="K30" s="541"/>
      <c r="L30" s="339" t="e">
        <f>VLOOKUP(A30, SDs!_xlnm.Print_Area, 3, FALSE)</f>
        <v>#N/A</v>
      </c>
      <c r="M30" s="339" t="e">
        <f>VLOOKUP(A30, SDs!_xlnm.Print_Area, 4, FALSE)</f>
        <v>#N/A</v>
      </c>
      <c r="N30" s="339" t="e">
        <f>VLOOKUP(A30, SDs!_xlnm.Print_Area, 5, FALSE)</f>
        <v>#N/A</v>
      </c>
      <c r="O30" s="735" t="e">
        <f>VLOOKUP(A30, SDs!_xlnm.Print_Area, 6, FALSE)</f>
        <v>#N/A</v>
      </c>
      <c r="P30" s="339" t="e">
        <f>VLOOKUP(A30, SDs!_xlnm.Print_Area, 7, FALSE)</f>
        <v>#N/A</v>
      </c>
      <c r="Q30" s="814"/>
      <c r="R30" s="505"/>
      <c r="S30" s="505"/>
      <c r="T30" s="505"/>
      <c r="U30" s="511"/>
      <c r="V30" s="511"/>
      <c r="W30" s="297" t="e">
        <f>VLOOKUP(A30, SDs!_xlnm.Print_Area, 8, FALSE)</f>
        <v>#N/A</v>
      </c>
      <c r="X30" s="511"/>
      <c r="Y30" s="583"/>
      <c r="Z30" s="504"/>
      <c r="AA30" s="770"/>
      <c r="AB30" s="771"/>
      <c r="AC30" s="345"/>
      <c r="AG30" s="772"/>
    </row>
    <row r="31" spans="1:33" s="773" customFormat="1" x14ac:dyDescent="0.35">
      <c r="A31" s="767"/>
      <c r="B31" s="625" t="e">
        <f>VLOOKUP(A31, SDs!_xlnm.Print_Area, 2, FALSE)</f>
        <v>#N/A</v>
      </c>
      <c r="C31" s="768"/>
      <c r="D31" s="769"/>
      <c r="E31" s="786"/>
      <c r="F31" s="502"/>
      <c r="G31" s="779"/>
      <c r="H31" s="786"/>
      <c r="I31" s="786"/>
      <c r="J31" s="541"/>
      <c r="K31" s="541"/>
      <c r="L31" s="339" t="e">
        <f>VLOOKUP(A31, SDs!_xlnm.Print_Area, 3, FALSE)</f>
        <v>#N/A</v>
      </c>
      <c r="M31" s="339" t="e">
        <f>VLOOKUP(A31, SDs!_xlnm.Print_Area, 4, FALSE)</f>
        <v>#N/A</v>
      </c>
      <c r="N31" s="339" t="e">
        <f>VLOOKUP(A31, SDs!_xlnm.Print_Area, 5, FALSE)</f>
        <v>#N/A</v>
      </c>
      <c r="O31" s="735" t="e">
        <f>VLOOKUP(A31, SDs!_xlnm.Print_Area, 6, FALSE)</f>
        <v>#N/A</v>
      </c>
      <c r="P31" s="339" t="e">
        <f>VLOOKUP(A31, SDs!_xlnm.Print_Area, 7, FALSE)</f>
        <v>#N/A</v>
      </c>
      <c r="Q31" s="814"/>
      <c r="R31" s="505"/>
      <c r="S31" s="505"/>
      <c r="T31" s="505"/>
      <c r="U31" s="511"/>
      <c r="V31" s="511"/>
      <c r="W31" s="297" t="e">
        <f>VLOOKUP(A31, SDs!_xlnm.Print_Area, 8, FALSE)</f>
        <v>#N/A</v>
      </c>
      <c r="X31" s="511"/>
      <c r="Y31" s="583"/>
      <c r="Z31" s="504"/>
      <c r="AA31" s="770"/>
      <c r="AB31" s="771"/>
      <c r="AC31" s="345"/>
      <c r="AG31" s="772"/>
    </row>
    <row r="32" spans="1:33" s="773" customFormat="1" x14ac:dyDescent="0.35">
      <c r="A32" s="767"/>
      <c r="B32" s="625" t="e">
        <f>VLOOKUP(A32, SDs!_xlnm.Print_Area, 2, FALSE)</f>
        <v>#N/A</v>
      </c>
      <c r="C32" s="768"/>
      <c r="D32" s="769"/>
      <c r="E32" s="786"/>
      <c r="F32" s="502"/>
      <c r="G32" s="779"/>
      <c r="H32" s="786"/>
      <c r="I32" s="786"/>
      <c r="J32" s="541"/>
      <c r="K32" s="541"/>
      <c r="L32" s="339" t="e">
        <f>VLOOKUP(A32, SDs!_xlnm.Print_Area, 3, FALSE)</f>
        <v>#N/A</v>
      </c>
      <c r="M32" s="339" t="e">
        <f>VLOOKUP(A32, SDs!_xlnm.Print_Area, 4, FALSE)</f>
        <v>#N/A</v>
      </c>
      <c r="N32" s="339" t="e">
        <f>VLOOKUP(A32, SDs!_xlnm.Print_Area, 5, FALSE)</f>
        <v>#N/A</v>
      </c>
      <c r="O32" s="735" t="e">
        <f>VLOOKUP(A32, SDs!_xlnm.Print_Area, 6, FALSE)</f>
        <v>#N/A</v>
      </c>
      <c r="P32" s="339" t="e">
        <f>VLOOKUP(A32, SDs!_xlnm.Print_Area, 7, FALSE)</f>
        <v>#N/A</v>
      </c>
      <c r="Q32" s="814"/>
      <c r="R32" s="505"/>
      <c r="S32" s="505"/>
      <c r="T32" s="505"/>
      <c r="U32" s="511"/>
      <c r="V32" s="511"/>
      <c r="W32" s="297" t="e">
        <f>VLOOKUP(A32, SDs!_xlnm.Print_Area, 8, FALSE)</f>
        <v>#N/A</v>
      </c>
      <c r="X32" s="511"/>
      <c r="Y32" s="583"/>
      <c r="Z32" s="504"/>
      <c r="AA32" s="770"/>
      <c r="AB32" s="771"/>
      <c r="AC32" s="345"/>
      <c r="AG32" s="772"/>
    </row>
    <row r="33" spans="1:33" s="773" customFormat="1" x14ac:dyDescent="0.35">
      <c r="A33" s="767"/>
      <c r="B33" s="625" t="e">
        <f>VLOOKUP(A33, SDs!_xlnm.Print_Area, 2, FALSE)</f>
        <v>#N/A</v>
      </c>
      <c r="C33" s="768"/>
      <c r="D33" s="769"/>
      <c r="E33" s="786"/>
      <c r="F33" s="502"/>
      <c r="G33" s="786"/>
      <c r="H33" s="786"/>
      <c r="I33" s="786"/>
      <c r="J33" s="541"/>
      <c r="K33" s="541"/>
      <c r="L33" s="339" t="e">
        <f>VLOOKUP(A33, SDs!_xlnm.Print_Area, 3, FALSE)</f>
        <v>#N/A</v>
      </c>
      <c r="M33" s="339" t="e">
        <f>VLOOKUP(A33, SDs!_xlnm.Print_Area, 4, FALSE)</f>
        <v>#N/A</v>
      </c>
      <c r="N33" s="339" t="e">
        <f>VLOOKUP(A33, SDs!_xlnm.Print_Area, 5, FALSE)</f>
        <v>#N/A</v>
      </c>
      <c r="O33" s="735" t="e">
        <f>VLOOKUP(A33, SDs!_xlnm.Print_Area, 6, FALSE)</f>
        <v>#N/A</v>
      </c>
      <c r="P33" s="339" t="e">
        <f>VLOOKUP(A33, SDs!_xlnm.Print_Area, 7, FALSE)</f>
        <v>#N/A</v>
      </c>
      <c r="Q33" s="814"/>
      <c r="R33" s="505"/>
      <c r="S33" s="505"/>
      <c r="T33" s="505"/>
      <c r="U33" s="511"/>
      <c r="V33" s="511"/>
      <c r="W33" s="297" t="e">
        <f>VLOOKUP(A33, SDs!_xlnm.Print_Area, 8, FALSE)</f>
        <v>#N/A</v>
      </c>
      <c r="X33" s="511"/>
      <c r="Y33" s="583"/>
      <c r="Z33" s="504"/>
      <c r="AA33" s="770"/>
      <c r="AB33" s="771"/>
      <c r="AC33" s="345"/>
      <c r="AG33" s="772"/>
    </row>
    <row r="34" spans="1:33" s="773" customFormat="1" x14ac:dyDescent="0.35">
      <c r="A34" s="767"/>
      <c r="B34" s="625" t="e">
        <f>VLOOKUP(A34, SDs!_xlnm.Print_Area, 2, FALSE)</f>
        <v>#N/A</v>
      </c>
      <c r="C34" s="768"/>
      <c r="D34" s="769"/>
      <c r="E34" s="786"/>
      <c r="F34" s="502"/>
      <c r="G34" s="786"/>
      <c r="H34" s="786"/>
      <c r="I34" s="786"/>
      <c r="J34" s="541"/>
      <c r="K34" s="541"/>
      <c r="L34" s="339" t="e">
        <f>VLOOKUP(A34, SDs!_xlnm.Print_Area, 3, FALSE)</f>
        <v>#N/A</v>
      </c>
      <c r="M34" s="339" t="e">
        <f>VLOOKUP(A34, SDs!_xlnm.Print_Area, 4, FALSE)</f>
        <v>#N/A</v>
      </c>
      <c r="N34" s="339" t="e">
        <f>VLOOKUP(A34, SDs!_xlnm.Print_Area, 5, FALSE)</f>
        <v>#N/A</v>
      </c>
      <c r="O34" s="735" t="e">
        <f>VLOOKUP(A34, SDs!_xlnm.Print_Area, 6, FALSE)</f>
        <v>#N/A</v>
      </c>
      <c r="P34" s="339" t="e">
        <f>VLOOKUP(A34, SDs!_xlnm.Print_Area, 7, FALSE)</f>
        <v>#N/A</v>
      </c>
      <c r="Q34" s="814"/>
      <c r="R34" s="505"/>
      <c r="S34" s="505"/>
      <c r="T34" s="505"/>
      <c r="U34" s="511"/>
      <c r="V34" s="511"/>
      <c r="W34" s="297" t="e">
        <f>VLOOKUP(A34, SDs!_xlnm.Print_Area, 8, FALSE)</f>
        <v>#N/A</v>
      </c>
      <c r="X34" s="511"/>
      <c r="Y34" s="583"/>
      <c r="Z34" s="504"/>
      <c r="AA34" s="770"/>
      <c r="AB34" s="771"/>
      <c r="AC34" s="345"/>
      <c r="AG34" s="772"/>
    </row>
    <row r="35" spans="1:33" s="773" customFormat="1" x14ac:dyDescent="0.35">
      <c r="A35" s="767"/>
      <c r="B35" s="625" t="e">
        <f>VLOOKUP(A35, SDs!_xlnm.Print_Area, 2, FALSE)</f>
        <v>#N/A</v>
      </c>
      <c r="C35" s="768"/>
      <c r="D35" s="769"/>
      <c r="E35" s="786"/>
      <c r="F35" s="502"/>
      <c r="G35" s="786"/>
      <c r="H35" s="786"/>
      <c r="I35" s="786"/>
      <c r="J35" s="541"/>
      <c r="K35" s="541"/>
      <c r="L35" s="339" t="e">
        <f>VLOOKUP(A35, SDs!_xlnm.Print_Area, 3, FALSE)</f>
        <v>#N/A</v>
      </c>
      <c r="M35" s="339" t="e">
        <f>VLOOKUP(A35, SDs!_xlnm.Print_Area, 4, FALSE)</f>
        <v>#N/A</v>
      </c>
      <c r="N35" s="339" t="e">
        <f>VLOOKUP(A35, SDs!_xlnm.Print_Area, 5, FALSE)</f>
        <v>#N/A</v>
      </c>
      <c r="O35" s="735" t="e">
        <f>VLOOKUP(A35, SDs!_xlnm.Print_Area, 6, FALSE)</f>
        <v>#N/A</v>
      </c>
      <c r="P35" s="339" t="e">
        <f>VLOOKUP(A35, SDs!_xlnm.Print_Area, 7, FALSE)</f>
        <v>#N/A</v>
      </c>
      <c r="Q35" s="814"/>
      <c r="R35" s="505"/>
      <c r="S35" s="505"/>
      <c r="T35" s="505"/>
      <c r="U35" s="511"/>
      <c r="V35" s="511"/>
      <c r="W35" s="297" t="e">
        <f>VLOOKUP(A35, SDs!_xlnm.Print_Area, 8, FALSE)</f>
        <v>#N/A</v>
      </c>
      <c r="X35" s="511"/>
      <c r="Y35" s="583"/>
      <c r="Z35" s="504"/>
      <c r="AA35" s="770"/>
      <c r="AB35" s="771"/>
      <c r="AC35" s="345"/>
      <c r="AG35" s="772"/>
    </row>
    <row r="36" spans="1:33" s="773" customFormat="1" x14ac:dyDescent="0.35">
      <c r="A36" s="767"/>
      <c r="B36" s="625" t="e">
        <f>VLOOKUP(A36, SDs!_xlnm.Print_Area, 2, FALSE)</f>
        <v>#N/A</v>
      </c>
      <c r="C36" s="768"/>
      <c r="D36" s="769"/>
      <c r="E36" s="786"/>
      <c r="F36" s="502"/>
      <c r="G36" s="786"/>
      <c r="H36" s="786"/>
      <c r="I36" s="786"/>
      <c r="J36" s="541"/>
      <c r="K36" s="541"/>
      <c r="L36" s="339" t="e">
        <f>VLOOKUP(A36, SDs!_xlnm.Print_Area, 3, FALSE)</f>
        <v>#N/A</v>
      </c>
      <c r="M36" s="339" t="e">
        <f>VLOOKUP(A36, SDs!_xlnm.Print_Area, 4, FALSE)</f>
        <v>#N/A</v>
      </c>
      <c r="N36" s="339" t="e">
        <f>VLOOKUP(A36, SDs!_xlnm.Print_Area, 5, FALSE)</f>
        <v>#N/A</v>
      </c>
      <c r="O36" s="735" t="e">
        <f>VLOOKUP(A36, SDs!_xlnm.Print_Area, 6, FALSE)</f>
        <v>#N/A</v>
      </c>
      <c r="P36" s="339" t="e">
        <f>VLOOKUP(A36, SDs!_xlnm.Print_Area, 7, FALSE)</f>
        <v>#N/A</v>
      </c>
      <c r="Q36" s="814"/>
      <c r="R36" s="505"/>
      <c r="S36" s="505"/>
      <c r="T36" s="505"/>
      <c r="U36" s="511"/>
      <c r="V36" s="511"/>
      <c r="W36" s="297" t="e">
        <f>VLOOKUP(A36, SDs!_xlnm.Print_Area, 8, FALSE)</f>
        <v>#N/A</v>
      </c>
      <c r="X36" s="511"/>
      <c r="Y36" s="583"/>
      <c r="Z36" s="504"/>
      <c r="AA36" s="770"/>
      <c r="AB36" s="771"/>
      <c r="AC36" s="345"/>
      <c r="AG36" s="772"/>
    </row>
    <row r="37" spans="1:33" s="773" customFormat="1" x14ac:dyDescent="0.35">
      <c r="A37" s="767"/>
      <c r="B37" s="625" t="e">
        <f>VLOOKUP(A37, SDs!_xlnm.Print_Area, 2, FALSE)</f>
        <v>#N/A</v>
      </c>
      <c r="C37" s="768"/>
      <c r="D37" s="769"/>
      <c r="E37" s="786"/>
      <c r="F37" s="502"/>
      <c r="G37" s="786"/>
      <c r="H37" s="786"/>
      <c r="I37" s="786"/>
      <c r="J37" s="541"/>
      <c r="K37" s="541"/>
      <c r="L37" s="339" t="e">
        <f>VLOOKUP(A37, SDs!_xlnm.Print_Area, 3, FALSE)</f>
        <v>#N/A</v>
      </c>
      <c r="M37" s="339" t="e">
        <f>VLOOKUP(A37, SDs!_xlnm.Print_Area, 4, FALSE)</f>
        <v>#N/A</v>
      </c>
      <c r="N37" s="339" t="e">
        <f>VLOOKUP(A37, SDs!_xlnm.Print_Area, 5, FALSE)</f>
        <v>#N/A</v>
      </c>
      <c r="O37" s="735" t="e">
        <f>VLOOKUP(A37, SDs!_xlnm.Print_Area, 6, FALSE)</f>
        <v>#N/A</v>
      </c>
      <c r="P37" s="339" t="e">
        <f>VLOOKUP(A37, SDs!_xlnm.Print_Area, 7, FALSE)</f>
        <v>#N/A</v>
      </c>
      <c r="Q37" s="814"/>
      <c r="R37" s="505"/>
      <c r="S37" s="505"/>
      <c r="T37" s="505"/>
      <c r="U37" s="511"/>
      <c r="V37" s="511"/>
      <c r="W37" s="297" t="e">
        <f>VLOOKUP(A37, SDs!_xlnm.Print_Area, 8, FALSE)</f>
        <v>#N/A</v>
      </c>
      <c r="X37" s="511"/>
      <c r="Y37" s="583"/>
      <c r="Z37" s="504"/>
      <c r="AA37" s="770"/>
      <c r="AB37" s="771"/>
      <c r="AC37" s="345"/>
      <c r="AG37" s="772"/>
    </row>
    <row r="38" spans="1:33" s="773" customFormat="1" x14ac:dyDescent="0.35">
      <c r="A38" s="767"/>
      <c r="B38" s="625" t="e">
        <f>VLOOKUP(A38, SDs!_xlnm.Print_Area, 2, FALSE)</f>
        <v>#N/A</v>
      </c>
      <c r="C38" s="768"/>
      <c r="D38" s="769"/>
      <c r="E38" s="786"/>
      <c r="F38" s="502"/>
      <c r="G38" s="786"/>
      <c r="H38" s="786"/>
      <c r="I38" s="786"/>
      <c r="J38" s="541"/>
      <c r="K38" s="541"/>
      <c r="L38" s="339" t="e">
        <f>VLOOKUP(A38, SDs!_xlnm.Print_Area, 3, FALSE)</f>
        <v>#N/A</v>
      </c>
      <c r="M38" s="339" t="e">
        <f>VLOOKUP(A38, SDs!_xlnm.Print_Area, 4, FALSE)</f>
        <v>#N/A</v>
      </c>
      <c r="N38" s="339" t="e">
        <f>VLOOKUP(A38, SDs!_xlnm.Print_Area, 5, FALSE)</f>
        <v>#N/A</v>
      </c>
      <c r="O38" s="735" t="e">
        <f>VLOOKUP(A38, SDs!_xlnm.Print_Area, 6, FALSE)</f>
        <v>#N/A</v>
      </c>
      <c r="P38" s="339" t="e">
        <f>VLOOKUP(A38, SDs!_xlnm.Print_Area, 7, FALSE)</f>
        <v>#N/A</v>
      </c>
      <c r="Q38" s="814"/>
      <c r="R38" s="505"/>
      <c r="S38" s="505"/>
      <c r="T38" s="505"/>
      <c r="U38" s="511"/>
      <c r="V38" s="511"/>
      <c r="W38" s="297" t="e">
        <f>VLOOKUP(A38, SDs!_xlnm.Print_Area, 8, FALSE)</f>
        <v>#N/A</v>
      </c>
      <c r="X38" s="511"/>
      <c r="Y38" s="583"/>
      <c r="Z38" s="504"/>
      <c r="AA38" s="770"/>
      <c r="AB38" s="771"/>
      <c r="AC38" s="345"/>
      <c r="AG38" s="772"/>
    </row>
    <row r="39" spans="1:33" s="773" customFormat="1" x14ac:dyDescent="0.35">
      <c r="A39" s="767"/>
      <c r="B39" s="625" t="e">
        <f>VLOOKUP(A39, SDs!_xlnm.Print_Area, 2, FALSE)</f>
        <v>#N/A</v>
      </c>
      <c r="C39" s="768"/>
      <c r="D39" s="769"/>
      <c r="E39" s="786"/>
      <c r="F39" s="502"/>
      <c r="G39" s="786"/>
      <c r="H39" s="786"/>
      <c r="I39" s="786"/>
      <c r="J39" s="541"/>
      <c r="K39" s="541"/>
      <c r="L39" s="339" t="e">
        <f>VLOOKUP(A39, SDs!_xlnm.Print_Area, 3, FALSE)</f>
        <v>#N/A</v>
      </c>
      <c r="M39" s="339" t="e">
        <f>VLOOKUP(A39, SDs!_xlnm.Print_Area, 4, FALSE)</f>
        <v>#N/A</v>
      </c>
      <c r="N39" s="339" t="e">
        <f>VLOOKUP(A39, SDs!_xlnm.Print_Area, 5, FALSE)</f>
        <v>#N/A</v>
      </c>
      <c r="O39" s="735" t="e">
        <f>VLOOKUP(A39, SDs!_xlnm.Print_Area, 6, FALSE)</f>
        <v>#N/A</v>
      </c>
      <c r="P39" s="339" t="e">
        <f>VLOOKUP(A39, SDs!_xlnm.Print_Area, 7, FALSE)</f>
        <v>#N/A</v>
      </c>
      <c r="Q39" s="814"/>
      <c r="R39" s="505"/>
      <c r="S39" s="505"/>
      <c r="T39" s="505"/>
      <c r="U39" s="511"/>
      <c r="V39" s="511"/>
      <c r="W39" s="297" t="e">
        <f>VLOOKUP(A39, SDs!_xlnm.Print_Area, 8, FALSE)</f>
        <v>#N/A</v>
      </c>
      <c r="X39" s="511"/>
      <c r="Y39" s="583"/>
      <c r="Z39" s="504"/>
      <c r="AA39" s="770"/>
      <c r="AB39" s="771"/>
      <c r="AC39" s="345"/>
      <c r="AG39" s="772"/>
    </row>
    <row r="40" spans="1:33" s="773" customFormat="1" x14ac:dyDescent="0.35">
      <c r="A40" s="767"/>
      <c r="B40" s="625" t="e">
        <f>VLOOKUP(A40, SDs!_xlnm.Print_Area, 2, FALSE)</f>
        <v>#N/A</v>
      </c>
      <c r="C40" s="768"/>
      <c r="D40" s="769"/>
      <c r="E40" s="786"/>
      <c r="F40" s="502"/>
      <c r="G40" s="786"/>
      <c r="H40" s="786"/>
      <c r="I40" s="786"/>
      <c r="J40" s="541"/>
      <c r="K40" s="541"/>
      <c r="L40" s="339" t="e">
        <f>VLOOKUP(A40, SDs!_xlnm.Print_Area, 3, FALSE)</f>
        <v>#N/A</v>
      </c>
      <c r="M40" s="339" t="e">
        <f>VLOOKUP(A40, SDs!_xlnm.Print_Area, 4, FALSE)</f>
        <v>#N/A</v>
      </c>
      <c r="N40" s="339" t="e">
        <f>VLOOKUP(A40, SDs!_xlnm.Print_Area, 5, FALSE)</f>
        <v>#N/A</v>
      </c>
      <c r="O40" s="735" t="e">
        <f>VLOOKUP(A40, SDs!_xlnm.Print_Area, 6, FALSE)</f>
        <v>#N/A</v>
      </c>
      <c r="P40" s="339" t="e">
        <f>VLOOKUP(A40, SDs!_xlnm.Print_Area, 7, FALSE)</f>
        <v>#N/A</v>
      </c>
      <c r="Q40" s="814"/>
      <c r="R40" s="505"/>
      <c r="S40" s="505"/>
      <c r="T40" s="505"/>
      <c r="U40" s="511"/>
      <c r="V40" s="511"/>
      <c r="W40" s="297" t="e">
        <f>VLOOKUP(A40, SDs!_xlnm.Print_Area, 8, FALSE)</f>
        <v>#N/A</v>
      </c>
      <c r="X40" s="511"/>
      <c r="Y40" s="787"/>
      <c r="Z40" s="504"/>
      <c r="AA40" s="770"/>
      <c r="AB40" s="771"/>
      <c r="AC40" s="345"/>
      <c r="AG40" s="772"/>
    </row>
    <row r="41" spans="1:33" s="773" customFormat="1" x14ac:dyDescent="0.35">
      <c r="A41" s="767"/>
      <c r="B41" s="625" t="e">
        <f>VLOOKUP(A41, SDs!_xlnm.Print_Area, 2, FALSE)</f>
        <v>#N/A</v>
      </c>
      <c r="C41" s="768"/>
      <c r="D41" s="769"/>
      <c r="E41" s="786"/>
      <c r="F41" s="502"/>
      <c r="G41" s="786"/>
      <c r="H41" s="786"/>
      <c r="I41" s="786"/>
      <c r="J41" s="541"/>
      <c r="K41" s="541"/>
      <c r="L41" s="339" t="e">
        <f>VLOOKUP(A41, SDs!_xlnm.Print_Area, 3, FALSE)</f>
        <v>#N/A</v>
      </c>
      <c r="M41" s="339" t="e">
        <f>VLOOKUP(A41, SDs!_xlnm.Print_Area, 4, FALSE)</f>
        <v>#N/A</v>
      </c>
      <c r="N41" s="339" t="e">
        <f>VLOOKUP(A41, SDs!_xlnm.Print_Area, 5, FALSE)</f>
        <v>#N/A</v>
      </c>
      <c r="O41" s="735" t="e">
        <f>VLOOKUP(A41, SDs!_xlnm.Print_Area, 6, FALSE)</f>
        <v>#N/A</v>
      </c>
      <c r="P41" s="339" t="e">
        <f>VLOOKUP(A41, SDs!_xlnm.Print_Area, 7, FALSE)</f>
        <v>#N/A</v>
      </c>
      <c r="Q41" s="814"/>
      <c r="R41" s="505"/>
      <c r="S41" s="505"/>
      <c r="T41" s="505"/>
      <c r="U41" s="511"/>
      <c r="V41" s="511"/>
      <c r="W41" s="297" t="e">
        <f>VLOOKUP(A41, SDs!_xlnm.Print_Area, 8, FALSE)</f>
        <v>#N/A</v>
      </c>
      <c r="X41" s="511"/>
      <c r="Y41" s="583"/>
      <c r="Z41" s="504"/>
      <c r="AA41" s="770"/>
      <c r="AB41" s="771"/>
      <c r="AC41" s="345"/>
      <c r="AG41" s="772"/>
    </row>
    <row r="42" spans="1:33" s="773" customFormat="1" x14ac:dyDescent="0.35">
      <c r="A42" s="767"/>
      <c r="B42" s="625" t="e">
        <f>VLOOKUP(A42, SDs!_xlnm.Print_Area, 2, FALSE)</f>
        <v>#N/A</v>
      </c>
      <c r="C42" s="768"/>
      <c r="D42" s="769"/>
      <c r="E42" s="786"/>
      <c r="F42" s="502"/>
      <c r="G42" s="786"/>
      <c r="H42" s="786"/>
      <c r="I42" s="786"/>
      <c r="J42" s="541"/>
      <c r="K42" s="541"/>
      <c r="L42" s="339" t="e">
        <f>VLOOKUP(A42, SDs!_xlnm.Print_Area, 3, FALSE)</f>
        <v>#N/A</v>
      </c>
      <c r="M42" s="339" t="e">
        <f>VLOOKUP(A42, SDs!_xlnm.Print_Area, 4, FALSE)</f>
        <v>#N/A</v>
      </c>
      <c r="N42" s="339" t="e">
        <f>VLOOKUP(A42, SDs!_xlnm.Print_Area, 5, FALSE)</f>
        <v>#N/A</v>
      </c>
      <c r="O42" s="735" t="e">
        <f>VLOOKUP(A42, SDs!_xlnm.Print_Area, 6, FALSE)</f>
        <v>#N/A</v>
      </c>
      <c r="P42" s="339" t="e">
        <f>VLOOKUP(A42, SDs!_xlnm.Print_Area, 7, FALSE)</f>
        <v>#N/A</v>
      </c>
      <c r="Q42" s="814"/>
      <c r="R42" s="505"/>
      <c r="S42" s="505"/>
      <c r="T42" s="505"/>
      <c r="U42" s="511"/>
      <c r="V42" s="511"/>
      <c r="W42" s="297" t="e">
        <f>VLOOKUP(A42, SDs!_xlnm.Print_Area, 8, FALSE)</f>
        <v>#N/A</v>
      </c>
      <c r="X42" s="511"/>
      <c r="Y42" s="583"/>
      <c r="Z42" s="504"/>
      <c r="AA42" s="770"/>
      <c r="AB42" s="771"/>
      <c r="AC42" s="345"/>
      <c r="AG42" s="772"/>
    </row>
    <row r="43" spans="1:33" s="773" customFormat="1" x14ac:dyDescent="0.35">
      <c r="A43" s="767"/>
      <c r="B43" s="625" t="e">
        <f>VLOOKUP(A43, SDs!_xlnm.Print_Area, 2, FALSE)</f>
        <v>#N/A</v>
      </c>
      <c r="C43" s="768"/>
      <c r="D43" s="769"/>
      <c r="E43" s="786"/>
      <c r="F43" s="502"/>
      <c r="G43" s="786"/>
      <c r="H43" s="786"/>
      <c r="I43" s="786"/>
      <c r="J43" s="541"/>
      <c r="K43" s="541"/>
      <c r="L43" s="339" t="e">
        <f>VLOOKUP(A43, SDs!_xlnm.Print_Area, 3, FALSE)</f>
        <v>#N/A</v>
      </c>
      <c r="M43" s="339" t="e">
        <f>VLOOKUP(A43, SDs!_xlnm.Print_Area, 4, FALSE)</f>
        <v>#N/A</v>
      </c>
      <c r="N43" s="339" t="e">
        <f>VLOOKUP(A43, SDs!_xlnm.Print_Area, 5, FALSE)</f>
        <v>#N/A</v>
      </c>
      <c r="O43" s="735" t="e">
        <f>VLOOKUP(A43, SDs!_xlnm.Print_Area, 6, FALSE)</f>
        <v>#N/A</v>
      </c>
      <c r="P43" s="339" t="e">
        <f>VLOOKUP(A43, SDs!_xlnm.Print_Area, 7, FALSE)</f>
        <v>#N/A</v>
      </c>
      <c r="Q43" s="814"/>
      <c r="R43" s="505"/>
      <c r="S43" s="505"/>
      <c r="T43" s="505"/>
      <c r="U43" s="511"/>
      <c r="V43" s="511"/>
      <c r="W43" s="297" t="e">
        <f>VLOOKUP(A43, SDs!_xlnm.Print_Area, 8, FALSE)</f>
        <v>#N/A</v>
      </c>
      <c r="X43" s="511"/>
      <c r="Y43" s="583"/>
      <c r="Z43" s="504"/>
      <c r="AA43" s="770"/>
      <c r="AB43" s="771"/>
      <c r="AC43" s="345"/>
      <c r="AG43" s="772"/>
    </row>
    <row r="44" spans="1:33" s="773" customFormat="1" x14ac:dyDescent="0.35">
      <c r="A44" s="767"/>
      <c r="B44" s="625" t="e">
        <f>VLOOKUP(A44, SDs!_xlnm.Print_Area, 2, FALSE)</f>
        <v>#N/A</v>
      </c>
      <c r="C44" s="768"/>
      <c r="D44" s="769"/>
      <c r="E44" s="786"/>
      <c r="F44" s="502"/>
      <c r="G44" s="786"/>
      <c r="H44" s="786"/>
      <c r="I44" s="786"/>
      <c r="J44" s="541"/>
      <c r="K44" s="541"/>
      <c r="L44" s="339" t="e">
        <f>VLOOKUP(A44, SDs!_xlnm.Print_Area, 3, FALSE)</f>
        <v>#N/A</v>
      </c>
      <c r="M44" s="339" t="e">
        <f>VLOOKUP(A44, SDs!_xlnm.Print_Area, 4, FALSE)</f>
        <v>#N/A</v>
      </c>
      <c r="N44" s="339" t="e">
        <f>VLOOKUP(A44, SDs!_xlnm.Print_Area, 5, FALSE)</f>
        <v>#N/A</v>
      </c>
      <c r="O44" s="735" t="e">
        <f>VLOOKUP(A44, SDs!_xlnm.Print_Area, 6, FALSE)</f>
        <v>#N/A</v>
      </c>
      <c r="P44" s="339" t="e">
        <f>VLOOKUP(A44, SDs!_xlnm.Print_Area, 7, FALSE)</f>
        <v>#N/A</v>
      </c>
      <c r="Q44" s="814"/>
      <c r="R44" s="505"/>
      <c r="S44" s="505"/>
      <c r="T44" s="505"/>
      <c r="U44" s="511"/>
      <c r="V44" s="511"/>
      <c r="W44" s="297" t="e">
        <f>VLOOKUP(A44, SDs!_xlnm.Print_Area, 8, FALSE)</f>
        <v>#N/A</v>
      </c>
      <c r="X44" s="511"/>
      <c r="Y44" s="583"/>
      <c r="Z44" s="504"/>
      <c r="AA44" s="770"/>
      <c r="AB44" s="771"/>
      <c r="AC44" s="345"/>
      <c r="AG44" s="772"/>
    </row>
    <row r="45" spans="1:33" s="773" customFormat="1" x14ac:dyDescent="0.35">
      <c r="A45" s="767"/>
      <c r="B45" s="625" t="e">
        <f>VLOOKUP(A45, SDs!_xlnm.Print_Area, 2, FALSE)</f>
        <v>#N/A</v>
      </c>
      <c r="C45" s="768"/>
      <c r="D45" s="769"/>
      <c r="E45" s="786"/>
      <c r="F45" s="502"/>
      <c r="G45" s="786"/>
      <c r="H45" s="786"/>
      <c r="I45" s="786"/>
      <c r="J45" s="541"/>
      <c r="K45" s="541"/>
      <c r="L45" s="339" t="e">
        <f>VLOOKUP(A45, SDs!_xlnm.Print_Area, 3, FALSE)</f>
        <v>#N/A</v>
      </c>
      <c r="M45" s="339" t="e">
        <f>VLOOKUP(A45, SDs!_xlnm.Print_Area, 4, FALSE)</f>
        <v>#N/A</v>
      </c>
      <c r="N45" s="339" t="e">
        <f>VLOOKUP(A45, SDs!_xlnm.Print_Area, 5, FALSE)</f>
        <v>#N/A</v>
      </c>
      <c r="O45" s="735" t="e">
        <f>VLOOKUP(A45, SDs!_xlnm.Print_Area, 6, FALSE)</f>
        <v>#N/A</v>
      </c>
      <c r="P45" s="339" t="e">
        <f>VLOOKUP(A45, SDs!_xlnm.Print_Area, 7, FALSE)</f>
        <v>#N/A</v>
      </c>
      <c r="Q45" s="814"/>
      <c r="R45" s="505"/>
      <c r="S45" s="505"/>
      <c r="T45" s="505"/>
      <c r="U45" s="511"/>
      <c r="V45" s="511"/>
      <c r="W45" s="297" t="e">
        <f>VLOOKUP(A45, SDs!_xlnm.Print_Area, 8, FALSE)</f>
        <v>#N/A</v>
      </c>
      <c r="X45" s="511"/>
      <c r="Y45" s="583"/>
      <c r="Z45" s="504"/>
      <c r="AA45" s="770"/>
      <c r="AB45" s="771"/>
      <c r="AC45" s="345"/>
      <c r="AG45" s="772"/>
    </row>
    <row r="46" spans="1:33" s="773" customFormat="1" x14ac:dyDescent="0.35">
      <c r="A46" s="767"/>
      <c r="B46" s="625" t="e">
        <f>VLOOKUP(A46, SDs!_xlnm.Print_Area, 2, FALSE)</f>
        <v>#N/A</v>
      </c>
      <c r="C46" s="768"/>
      <c r="D46" s="769"/>
      <c r="E46" s="786"/>
      <c r="F46" s="502"/>
      <c r="G46" s="786"/>
      <c r="H46" s="786"/>
      <c r="I46" s="786"/>
      <c r="J46" s="541"/>
      <c r="K46" s="541"/>
      <c r="L46" s="339" t="e">
        <f>VLOOKUP(A46, SDs!_xlnm.Print_Area, 3, FALSE)</f>
        <v>#N/A</v>
      </c>
      <c r="M46" s="339" t="e">
        <f>VLOOKUP(A46, SDs!_xlnm.Print_Area, 4, FALSE)</f>
        <v>#N/A</v>
      </c>
      <c r="N46" s="339" t="e">
        <f>VLOOKUP(A46, SDs!_xlnm.Print_Area, 5, FALSE)</f>
        <v>#N/A</v>
      </c>
      <c r="O46" s="735" t="e">
        <f>VLOOKUP(A46, SDs!_xlnm.Print_Area, 6, FALSE)</f>
        <v>#N/A</v>
      </c>
      <c r="P46" s="339" t="e">
        <f>VLOOKUP(A46, SDs!_xlnm.Print_Area, 7, FALSE)</f>
        <v>#N/A</v>
      </c>
      <c r="Q46" s="814"/>
      <c r="R46" s="505"/>
      <c r="S46" s="505"/>
      <c r="T46" s="505"/>
      <c r="U46" s="511"/>
      <c r="V46" s="511"/>
      <c r="W46" s="297" t="e">
        <f>VLOOKUP(A46, SDs!_xlnm.Print_Area, 8, FALSE)</f>
        <v>#N/A</v>
      </c>
      <c r="X46" s="511"/>
      <c r="Y46" s="583"/>
      <c r="Z46" s="504"/>
      <c r="AA46" s="770"/>
      <c r="AB46" s="771"/>
      <c r="AC46" s="345"/>
      <c r="AG46" s="772"/>
    </row>
    <row r="47" spans="1:33" s="773" customFormat="1" x14ac:dyDescent="0.35">
      <c r="A47" s="767"/>
      <c r="B47" s="625" t="e">
        <f>VLOOKUP(A47, SDs!_xlnm.Print_Area, 2, FALSE)</f>
        <v>#N/A</v>
      </c>
      <c r="C47" s="768"/>
      <c r="D47" s="769"/>
      <c r="E47" s="786"/>
      <c r="F47" s="502"/>
      <c r="G47" s="786"/>
      <c r="H47" s="786"/>
      <c r="I47" s="786"/>
      <c r="J47" s="541"/>
      <c r="K47" s="541"/>
      <c r="L47" s="339" t="e">
        <f>VLOOKUP(A47, SDs!_xlnm.Print_Area, 3, FALSE)</f>
        <v>#N/A</v>
      </c>
      <c r="M47" s="339" t="e">
        <f>VLOOKUP(A47, SDs!_xlnm.Print_Area, 4, FALSE)</f>
        <v>#N/A</v>
      </c>
      <c r="N47" s="339" t="e">
        <f>VLOOKUP(A47, SDs!_xlnm.Print_Area, 5, FALSE)</f>
        <v>#N/A</v>
      </c>
      <c r="O47" s="735" t="e">
        <f>VLOOKUP(A47, SDs!_xlnm.Print_Area, 6, FALSE)</f>
        <v>#N/A</v>
      </c>
      <c r="P47" s="339" t="e">
        <f>VLOOKUP(A47, SDs!_xlnm.Print_Area, 7, FALSE)</f>
        <v>#N/A</v>
      </c>
      <c r="Q47" s="814"/>
      <c r="R47" s="505"/>
      <c r="S47" s="505"/>
      <c r="T47" s="505"/>
      <c r="U47" s="511"/>
      <c r="V47" s="511"/>
      <c r="W47" s="297" t="e">
        <f>VLOOKUP(A47, SDs!_xlnm.Print_Area, 8, FALSE)</f>
        <v>#N/A</v>
      </c>
      <c r="X47" s="511"/>
      <c r="Y47" s="583"/>
      <c r="Z47" s="504"/>
      <c r="AA47" s="770"/>
      <c r="AB47" s="771"/>
      <c r="AC47" s="345"/>
      <c r="AG47" s="772"/>
    </row>
    <row r="48" spans="1:33" s="773" customFormat="1" x14ac:dyDescent="0.35">
      <c r="A48" s="767"/>
      <c r="B48" s="625" t="e">
        <f>VLOOKUP(A48, SDs!_xlnm.Print_Area, 2, FALSE)</f>
        <v>#N/A</v>
      </c>
      <c r="C48" s="768"/>
      <c r="D48" s="769"/>
      <c r="E48" s="786"/>
      <c r="F48" s="502"/>
      <c r="G48" s="786"/>
      <c r="H48" s="786"/>
      <c r="I48" s="786"/>
      <c r="J48" s="541"/>
      <c r="K48" s="541"/>
      <c r="L48" s="339" t="e">
        <f>VLOOKUP(A48, SDs!_xlnm.Print_Area, 3, FALSE)</f>
        <v>#N/A</v>
      </c>
      <c r="M48" s="339" t="e">
        <f>VLOOKUP(A48, SDs!_xlnm.Print_Area, 4, FALSE)</f>
        <v>#N/A</v>
      </c>
      <c r="N48" s="339" t="e">
        <f>VLOOKUP(A48, SDs!_xlnm.Print_Area, 5, FALSE)</f>
        <v>#N/A</v>
      </c>
      <c r="O48" s="735" t="e">
        <f>VLOOKUP(A48, SDs!_xlnm.Print_Area, 6, FALSE)</f>
        <v>#N/A</v>
      </c>
      <c r="P48" s="339" t="e">
        <f>VLOOKUP(A48, SDs!_xlnm.Print_Area, 7, FALSE)</f>
        <v>#N/A</v>
      </c>
      <c r="Q48" s="814"/>
      <c r="R48" s="505"/>
      <c r="S48" s="505"/>
      <c r="T48" s="505"/>
      <c r="U48" s="511"/>
      <c r="V48" s="511"/>
      <c r="W48" s="297" t="e">
        <f>VLOOKUP(A48, SDs!_xlnm.Print_Area, 8, FALSE)</f>
        <v>#N/A</v>
      </c>
      <c r="X48" s="511"/>
      <c r="Y48" s="583"/>
      <c r="Z48" s="504"/>
      <c r="AA48" s="770"/>
      <c r="AB48" s="771"/>
      <c r="AC48" s="345"/>
      <c r="AG48" s="772"/>
    </row>
    <row r="49" spans="1:34" s="773" customFormat="1" x14ac:dyDescent="0.35">
      <c r="A49" s="767"/>
      <c r="B49" s="625" t="e">
        <f>VLOOKUP(A49, SDs!_xlnm.Print_Area, 2, FALSE)</f>
        <v>#N/A</v>
      </c>
      <c r="C49" s="768"/>
      <c r="D49" s="769"/>
      <c r="E49" s="786"/>
      <c r="F49" s="502"/>
      <c r="G49" s="786"/>
      <c r="H49" s="786"/>
      <c r="I49" s="786"/>
      <c r="J49" s="541"/>
      <c r="K49" s="541"/>
      <c r="L49" s="339" t="e">
        <f>VLOOKUP(A49, SDs!_xlnm.Print_Area, 3, FALSE)</f>
        <v>#N/A</v>
      </c>
      <c r="M49" s="339" t="e">
        <f>VLOOKUP(A49, SDs!_xlnm.Print_Area, 4, FALSE)</f>
        <v>#N/A</v>
      </c>
      <c r="N49" s="339" t="e">
        <f>VLOOKUP(A49, SDs!_xlnm.Print_Area, 5, FALSE)</f>
        <v>#N/A</v>
      </c>
      <c r="O49" s="735" t="e">
        <f>VLOOKUP(A49, SDs!_xlnm.Print_Area, 6, FALSE)</f>
        <v>#N/A</v>
      </c>
      <c r="P49" s="339" t="e">
        <f>VLOOKUP(A49, SDs!_xlnm.Print_Area, 7, FALSE)</f>
        <v>#N/A</v>
      </c>
      <c r="Q49" s="814"/>
      <c r="R49" s="505"/>
      <c r="S49" s="505"/>
      <c r="T49" s="505"/>
      <c r="U49" s="511"/>
      <c r="V49" s="511"/>
      <c r="W49" s="297" t="e">
        <f>VLOOKUP(A49, SDs!_xlnm.Print_Area, 8, FALSE)</f>
        <v>#N/A</v>
      </c>
      <c r="X49" s="511"/>
      <c r="Y49" s="583"/>
      <c r="Z49" s="504"/>
      <c r="AA49" s="770"/>
      <c r="AB49" s="771"/>
      <c r="AC49" s="345"/>
      <c r="AG49" s="772"/>
    </row>
    <row r="50" spans="1:34" s="773" customFormat="1" x14ac:dyDescent="0.35">
      <c r="A50" s="767"/>
      <c r="B50" s="625" t="e">
        <f>VLOOKUP(A50, SDs!_xlnm.Print_Area, 2, FALSE)</f>
        <v>#N/A</v>
      </c>
      <c r="C50" s="768"/>
      <c r="D50" s="769"/>
      <c r="E50" s="786"/>
      <c r="F50" s="502"/>
      <c r="G50" s="786"/>
      <c r="H50" s="786"/>
      <c r="I50" s="786"/>
      <c r="J50" s="541"/>
      <c r="K50" s="541"/>
      <c r="L50" s="339" t="e">
        <f>VLOOKUP(A50, SDs!_xlnm.Print_Area, 3, FALSE)</f>
        <v>#N/A</v>
      </c>
      <c r="M50" s="339" t="e">
        <f>VLOOKUP(A50, SDs!_xlnm.Print_Area, 4, FALSE)</f>
        <v>#N/A</v>
      </c>
      <c r="N50" s="339" t="e">
        <f>VLOOKUP(A50, SDs!_xlnm.Print_Area, 5, FALSE)</f>
        <v>#N/A</v>
      </c>
      <c r="O50" s="735" t="e">
        <f>VLOOKUP(A50, SDs!_xlnm.Print_Area, 6, FALSE)</f>
        <v>#N/A</v>
      </c>
      <c r="P50" s="339" t="e">
        <f>VLOOKUP(A50, SDs!_xlnm.Print_Area, 7, FALSE)</f>
        <v>#N/A</v>
      </c>
      <c r="Q50" s="814"/>
      <c r="R50" s="505"/>
      <c r="S50" s="505"/>
      <c r="T50" s="505"/>
      <c r="U50" s="511"/>
      <c r="V50" s="511"/>
      <c r="W50" s="297" t="e">
        <f>VLOOKUP(A50, SDs!_xlnm.Print_Area, 8, FALSE)</f>
        <v>#N/A</v>
      </c>
      <c r="X50" s="511"/>
      <c r="Y50" s="583"/>
      <c r="Z50" s="504"/>
      <c r="AA50" s="770"/>
      <c r="AB50" s="771"/>
      <c r="AC50" s="345"/>
      <c r="AG50" s="772"/>
    </row>
    <row r="51" spans="1:34" s="773" customFormat="1" x14ac:dyDescent="0.35">
      <c r="A51" s="767"/>
      <c r="B51" s="625" t="e">
        <f>VLOOKUP(A51, SDs!_xlnm.Print_Area, 2, FALSE)</f>
        <v>#N/A</v>
      </c>
      <c r="C51" s="768"/>
      <c r="D51" s="769"/>
      <c r="E51" s="786"/>
      <c r="F51" s="502"/>
      <c r="G51" s="786"/>
      <c r="H51" s="786"/>
      <c r="I51" s="786"/>
      <c r="J51" s="541"/>
      <c r="K51" s="541"/>
      <c r="L51" s="339" t="e">
        <f>VLOOKUP(A51, SDs!_xlnm.Print_Area, 3, FALSE)</f>
        <v>#N/A</v>
      </c>
      <c r="M51" s="339" t="e">
        <f>VLOOKUP(A51, SDs!_xlnm.Print_Area, 4, FALSE)</f>
        <v>#N/A</v>
      </c>
      <c r="N51" s="339" t="e">
        <f>VLOOKUP(A51, SDs!_xlnm.Print_Area, 5, FALSE)</f>
        <v>#N/A</v>
      </c>
      <c r="O51" s="735" t="e">
        <f>VLOOKUP(A51, SDs!_xlnm.Print_Area, 6, FALSE)</f>
        <v>#N/A</v>
      </c>
      <c r="P51" s="339" t="e">
        <f>VLOOKUP(A51, SDs!_xlnm.Print_Area, 7, FALSE)</f>
        <v>#N/A</v>
      </c>
      <c r="Q51" s="814"/>
      <c r="R51" s="505"/>
      <c r="S51" s="505"/>
      <c r="T51" s="505"/>
      <c r="U51" s="511"/>
      <c r="V51" s="511"/>
      <c r="W51" s="297" t="e">
        <f>VLOOKUP(A51, SDs!_xlnm.Print_Area, 8, FALSE)</f>
        <v>#N/A</v>
      </c>
      <c r="X51" s="511"/>
      <c r="Y51" s="583"/>
      <c r="Z51" s="504"/>
      <c r="AA51" s="770"/>
      <c r="AB51" s="771"/>
      <c r="AC51" s="345"/>
      <c r="AG51" s="772"/>
    </row>
    <row r="52" spans="1:34" s="773" customFormat="1" x14ac:dyDescent="0.35">
      <c r="A52" s="767"/>
      <c r="B52" s="625" t="e">
        <f>VLOOKUP(A52, SDs!_xlnm.Print_Area, 2, FALSE)</f>
        <v>#N/A</v>
      </c>
      <c r="C52" s="768"/>
      <c r="D52" s="345"/>
      <c r="E52" s="779"/>
      <c r="F52" s="503"/>
      <c r="G52" s="779"/>
      <c r="H52" s="779"/>
      <c r="I52" s="779"/>
      <c r="J52" s="501"/>
      <c r="K52" s="501"/>
      <c r="L52" s="339" t="e">
        <f>VLOOKUP(A52, SDs!_xlnm.Print_Area, 3, FALSE)</f>
        <v>#N/A</v>
      </c>
      <c r="M52" s="339" t="e">
        <f>VLOOKUP(A52, SDs!_xlnm.Print_Area, 4, FALSE)</f>
        <v>#N/A</v>
      </c>
      <c r="N52" s="339" t="e">
        <f>VLOOKUP(A52, SDs!_xlnm.Print_Area, 5, FALSE)</f>
        <v>#N/A</v>
      </c>
      <c r="O52" s="735" t="e">
        <f>VLOOKUP(A52, SDs!_xlnm.Print_Area, 6, FALSE)</f>
        <v>#N/A</v>
      </c>
      <c r="P52" s="339" t="e">
        <f>VLOOKUP(A52, SDs!_xlnm.Print_Area, 7, FALSE)</f>
        <v>#N/A</v>
      </c>
      <c r="Q52" s="814"/>
      <c r="R52" s="505"/>
      <c r="S52" s="505"/>
      <c r="T52" s="505"/>
      <c r="U52" s="511"/>
      <c r="V52" s="511"/>
      <c r="W52" s="297" t="e">
        <f>VLOOKUP(A52, SDs!_xlnm.Print_Area, 8, FALSE)</f>
        <v>#N/A</v>
      </c>
      <c r="X52" s="511"/>
      <c r="Y52" s="583"/>
      <c r="Z52" s="504"/>
      <c r="AA52" s="770"/>
      <c r="AB52" s="771"/>
      <c r="AC52" s="345"/>
      <c r="AG52" s="772"/>
    </row>
    <row r="53" spans="1:34" s="773" customFormat="1" x14ac:dyDescent="0.35">
      <c r="A53" s="767"/>
      <c r="B53" s="625" t="e">
        <f>VLOOKUP(A53, SDs!_xlnm.Print_Area, 2, FALSE)</f>
        <v>#N/A</v>
      </c>
      <c r="C53" s="768"/>
      <c r="D53" s="769"/>
      <c r="E53" s="786"/>
      <c r="F53" s="502"/>
      <c r="G53" s="786"/>
      <c r="H53" s="786"/>
      <c r="I53" s="786"/>
      <c r="J53" s="541"/>
      <c r="K53" s="541"/>
      <c r="L53" s="339" t="e">
        <f>VLOOKUP(A53, SDs!_xlnm.Print_Area, 3, FALSE)</f>
        <v>#N/A</v>
      </c>
      <c r="M53" s="339" t="e">
        <f>VLOOKUP(A53, SDs!_xlnm.Print_Area, 4, FALSE)</f>
        <v>#N/A</v>
      </c>
      <c r="N53" s="339" t="e">
        <f>VLOOKUP(A53, SDs!_xlnm.Print_Area, 5, FALSE)</f>
        <v>#N/A</v>
      </c>
      <c r="O53" s="735" t="e">
        <f>VLOOKUP(A53, SDs!_xlnm.Print_Area, 6, FALSE)</f>
        <v>#N/A</v>
      </c>
      <c r="P53" s="339" t="e">
        <f>VLOOKUP(A53, SDs!_xlnm.Print_Area, 7, FALSE)</f>
        <v>#N/A</v>
      </c>
      <c r="Q53" s="814"/>
      <c r="R53" s="505"/>
      <c r="S53" s="505"/>
      <c r="T53" s="505"/>
      <c r="U53" s="511"/>
      <c r="V53" s="511"/>
      <c r="W53" s="297" t="e">
        <f>VLOOKUP(A53, SDs!_xlnm.Print_Area, 8, FALSE)</f>
        <v>#N/A</v>
      </c>
      <c r="X53" s="511"/>
      <c r="Y53" s="584"/>
      <c r="Z53" s="504"/>
      <c r="AA53" s="770"/>
      <c r="AB53" s="771"/>
      <c r="AC53" s="345"/>
      <c r="AE53" s="788" t="s">
        <v>145</v>
      </c>
      <c r="AG53" s="772"/>
    </row>
    <row r="54" spans="1:34" s="773" customFormat="1" x14ac:dyDescent="0.35">
      <c r="A54" s="767"/>
      <c r="B54" s="625" t="e">
        <f>VLOOKUP(A54, SDs!_xlnm.Print_Area, 2, FALSE)</f>
        <v>#N/A</v>
      </c>
      <c r="C54" s="768"/>
      <c r="D54" s="769"/>
      <c r="E54" s="786"/>
      <c r="F54" s="502"/>
      <c r="G54" s="786"/>
      <c r="H54" s="786"/>
      <c r="I54" s="786"/>
      <c r="J54" s="541"/>
      <c r="K54" s="541"/>
      <c r="L54" s="339" t="e">
        <f>VLOOKUP(A54, SDs!_xlnm.Print_Area, 3, FALSE)</f>
        <v>#N/A</v>
      </c>
      <c r="M54" s="339" t="e">
        <f>VLOOKUP(A54, SDs!_xlnm.Print_Area, 4, FALSE)</f>
        <v>#N/A</v>
      </c>
      <c r="N54" s="339" t="e">
        <f>VLOOKUP(A54, SDs!_xlnm.Print_Area, 5, FALSE)</f>
        <v>#N/A</v>
      </c>
      <c r="O54" s="735" t="e">
        <f>VLOOKUP(A54, SDs!_xlnm.Print_Area, 6, FALSE)</f>
        <v>#N/A</v>
      </c>
      <c r="P54" s="339" t="e">
        <f>VLOOKUP(A54, SDs!_xlnm.Print_Area, 7, FALSE)</f>
        <v>#N/A</v>
      </c>
      <c r="Q54" s="814"/>
      <c r="R54" s="505"/>
      <c r="S54" s="505"/>
      <c r="T54" s="505"/>
      <c r="U54" s="511"/>
      <c r="V54" s="511"/>
      <c r="W54" s="297" t="e">
        <f>VLOOKUP(A54, SDs!_xlnm.Print_Area, 8, FALSE)</f>
        <v>#N/A</v>
      </c>
      <c r="X54" s="511"/>
      <c r="Y54" s="583"/>
      <c r="Z54" s="504"/>
      <c r="AA54" s="770"/>
      <c r="AB54" s="771"/>
      <c r="AC54" s="345"/>
      <c r="AG54" s="772"/>
    </row>
    <row r="55" spans="1:34" s="773" customFormat="1" x14ac:dyDescent="0.35">
      <c r="A55" s="767"/>
      <c r="B55" s="625" t="e">
        <f>VLOOKUP(A55, SDs!_xlnm.Print_Area, 2, FALSE)</f>
        <v>#N/A</v>
      </c>
      <c r="C55" s="768"/>
      <c r="D55" s="769"/>
      <c r="E55" s="786"/>
      <c r="F55" s="502"/>
      <c r="G55" s="786"/>
      <c r="H55" s="786"/>
      <c r="I55" s="786"/>
      <c r="J55" s="541"/>
      <c r="K55" s="541"/>
      <c r="L55" s="339" t="e">
        <f>VLOOKUP(A55, SDs!_xlnm.Print_Area, 3, FALSE)</f>
        <v>#N/A</v>
      </c>
      <c r="M55" s="339" t="e">
        <f>VLOOKUP(A55, SDs!_xlnm.Print_Area, 4, FALSE)</f>
        <v>#N/A</v>
      </c>
      <c r="N55" s="339" t="e">
        <f>VLOOKUP(A55, SDs!_xlnm.Print_Area, 5, FALSE)</f>
        <v>#N/A</v>
      </c>
      <c r="O55" s="735" t="e">
        <f>VLOOKUP(A55, SDs!_xlnm.Print_Area, 6, FALSE)</f>
        <v>#N/A</v>
      </c>
      <c r="P55" s="339" t="e">
        <f>VLOOKUP(A55, SDs!_xlnm.Print_Area, 7, FALSE)</f>
        <v>#N/A</v>
      </c>
      <c r="Q55" s="814"/>
      <c r="R55" s="505"/>
      <c r="S55" s="505"/>
      <c r="T55" s="505"/>
      <c r="U55" s="511"/>
      <c r="V55" s="511"/>
      <c r="W55" s="297" t="e">
        <f>VLOOKUP(A55, SDs!_xlnm.Print_Area, 8, FALSE)</f>
        <v>#N/A</v>
      </c>
      <c r="X55" s="511"/>
      <c r="Y55" s="583"/>
      <c r="Z55" s="504"/>
      <c r="AA55" s="770"/>
      <c r="AB55" s="771"/>
      <c r="AC55" s="345"/>
      <c r="AG55" s="772"/>
    </row>
    <row r="56" spans="1:34" s="773" customFormat="1" x14ac:dyDescent="0.35">
      <c r="A56" s="767"/>
      <c r="B56" s="625" t="e">
        <f>VLOOKUP(A56, SDs!_xlnm.Print_Area, 2, FALSE)</f>
        <v>#N/A</v>
      </c>
      <c r="C56" s="768"/>
      <c r="D56" s="769"/>
      <c r="E56" s="786"/>
      <c r="F56" s="502"/>
      <c r="G56" s="786"/>
      <c r="H56" s="786"/>
      <c r="I56" s="786"/>
      <c r="J56" s="541"/>
      <c r="K56" s="541"/>
      <c r="L56" s="339" t="e">
        <f>VLOOKUP(A56, SDs!_xlnm.Print_Area, 3, FALSE)</f>
        <v>#N/A</v>
      </c>
      <c r="M56" s="339" t="e">
        <f>VLOOKUP(A56, SDs!_xlnm.Print_Area, 4, FALSE)</f>
        <v>#N/A</v>
      </c>
      <c r="N56" s="339" t="e">
        <f>VLOOKUP(A56, SDs!_xlnm.Print_Area, 5, FALSE)</f>
        <v>#N/A</v>
      </c>
      <c r="O56" s="735" t="e">
        <f>VLOOKUP(A56, SDs!_xlnm.Print_Area, 6, FALSE)</f>
        <v>#N/A</v>
      </c>
      <c r="P56" s="339" t="e">
        <f>VLOOKUP(A56, SDs!_xlnm.Print_Area, 7, FALSE)</f>
        <v>#N/A</v>
      </c>
      <c r="Q56" s="814"/>
      <c r="R56" s="505"/>
      <c r="S56" s="505"/>
      <c r="T56" s="505"/>
      <c r="U56" s="511"/>
      <c r="V56" s="511"/>
      <c r="W56" s="297" t="e">
        <f>VLOOKUP(A56, SDs!_xlnm.Print_Area, 8, FALSE)</f>
        <v>#N/A</v>
      </c>
      <c r="X56" s="511"/>
      <c r="Y56" s="583"/>
      <c r="Z56" s="504"/>
      <c r="AA56" s="770"/>
      <c r="AB56" s="771"/>
      <c r="AC56" s="345"/>
      <c r="AG56" s="772"/>
    </row>
    <row r="57" spans="1:34" s="773" customFormat="1" x14ac:dyDescent="0.35">
      <c r="A57" s="767"/>
      <c r="B57" s="625" t="e">
        <f>VLOOKUP(A57, SDs!_xlnm.Print_Area, 2, FALSE)</f>
        <v>#N/A</v>
      </c>
      <c r="C57" s="768"/>
      <c r="D57" s="769"/>
      <c r="E57" s="786"/>
      <c r="F57" s="502"/>
      <c r="G57" s="786"/>
      <c r="H57" s="786"/>
      <c r="I57" s="786"/>
      <c r="J57" s="541"/>
      <c r="K57" s="541"/>
      <c r="L57" s="339" t="e">
        <f>VLOOKUP(A57, SDs!_xlnm.Print_Area, 3, FALSE)</f>
        <v>#N/A</v>
      </c>
      <c r="M57" s="339" t="e">
        <f>VLOOKUP(A57, SDs!_xlnm.Print_Area, 4, FALSE)</f>
        <v>#N/A</v>
      </c>
      <c r="N57" s="339" t="e">
        <f>VLOOKUP(A57, SDs!_xlnm.Print_Area, 5, FALSE)</f>
        <v>#N/A</v>
      </c>
      <c r="O57" s="735" t="e">
        <f>VLOOKUP(A57, SDs!_xlnm.Print_Area, 6, FALSE)</f>
        <v>#N/A</v>
      </c>
      <c r="P57" s="339" t="e">
        <f>VLOOKUP(A57, SDs!_xlnm.Print_Area, 7, FALSE)</f>
        <v>#N/A</v>
      </c>
      <c r="Q57" s="814"/>
      <c r="R57" s="505"/>
      <c r="S57" s="505"/>
      <c r="T57" s="505"/>
      <c r="U57" s="511"/>
      <c r="V57" s="511"/>
      <c r="W57" s="297" t="e">
        <f>VLOOKUP(A57, SDs!_xlnm.Print_Area, 8, FALSE)</f>
        <v>#N/A</v>
      </c>
      <c r="X57" s="511"/>
      <c r="Y57" s="583"/>
      <c r="Z57" s="504"/>
      <c r="AA57" s="770"/>
      <c r="AB57" s="771"/>
      <c r="AC57" s="345"/>
      <c r="AG57" s="772"/>
    </row>
    <row r="58" spans="1:34" s="773" customFormat="1" x14ac:dyDescent="0.35">
      <c r="A58" s="767"/>
      <c r="B58" s="625" t="e">
        <f>VLOOKUP(A58, SDs!_xlnm.Print_Area, 2, FALSE)</f>
        <v>#N/A</v>
      </c>
      <c r="C58" s="768"/>
      <c r="D58" s="769"/>
      <c r="E58" s="786"/>
      <c r="F58" s="502"/>
      <c r="G58" s="786"/>
      <c r="H58" s="786"/>
      <c r="I58" s="786"/>
      <c r="J58" s="541"/>
      <c r="K58" s="541"/>
      <c r="L58" s="339" t="e">
        <f>VLOOKUP(A58, SDs!_xlnm.Print_Area, 3, FALSE)</f>
        <v>#N/A</v>
      </c>
      <c r="M58" s="339" t="e">
        <f>VLOOKUP(A58, SDs!_xlnm.Print_Area, 4, FALSE)</f>
        <v>#N/A</v>
      </c>
      <c r="N58" s="339" t="e">
        <f>VLOOKUP(A58, SDs!_xlnm.Print_Area, 5, FALSE)</f>
        <v>#N/A</v>
      </c>
      <c r="O58" s="735" t="e">
        <f>VLOOKUP(A58, SDs!_xlnm.Print_Area, 6, FALSE)</f>
        <v>#N/A</v>
      </c>
      <c r="P58" s="339" t="e">
        <f>VLOOKUP(A58, SDs!_xlnm.Print_Area, 7, FALSE)</f>
        <v>#N/A</v>
      </c>
      <c r="Q58" s="814"/>
      <c r="R58" s="505"/>
      <c r="S58" s="505"/>
      <c r="T58" s="505"/>
      <c r="U58" s="511"/>
      <c r="V58" s="511"/>
      <c r="W58" s="297" t="e">
        <f>VLOOKUP(A58, SDs!_xlnm.Print_Area, 8, FALSE)</f>
        <v>#N/A</v>
      </c>
      <c r="X58" s="511"/>
      <c r="Y58" s="583"/>
      <c r="Z58" s="504"/>
      <c r="AA58" s="770"/>
      <c r="AB58" s="771"/>
      <c r="AC58" s="345"/>
      <c r="AG58" s="772"/>
    </row>
    <row r="59" spans="1:34" s="773" customFormat="1" x14ac:dyDescent="0.35">
      <c r="A59" s="767"/>
      <c r="B59" s="625" t="e">
        <f>VLOOKUP(A59, SDs!_xlnm.Print_Area, 2, FALSE)</f>
        <v>#N/A</v>
      </c>
      <c r="C59" s="768"/>
      <c r="D59" s="769"/>
      <c r="E59" s="786"/>
      <c r="F59" s="502"/>
      <c r="G59" s="786"/>
      <c r="H59" s="786"/>
      <c r="I59" s="786"/>
      <c r="J59" s="541"/>
      <c r="K59" s="541"/>
      <c r="L59" s="339" t="e">
        <f>VLOOKUP(A59, SDs!_xlnm.Print_Area, 3, FALSE)</f>
        <v>#N/A</v>
      </c>
      <c r="M59" s="339" t="e">
        <f>VLOOKUP(A59, SDs!_xlnm.Print_Area, 4, FALSE)</f>
        <v>#N/A</v>
      </c>
      <c r="N59" s="339" t="e">
        <f>VLOOKUP(A59, SDs!_xlnm.Print_Area, 5, FALSE)</f>
        <v>#N/A</v>
      </c>
      <c r="O59" s="735" t="e">
        <f>VLOOKUP(A59, SDs!_xlnm.Print_Area, 6, FALSE)</f>
        <v>#N/A</v>
      </c>
      <c r="P59" s="339" t="e">
        <f>VLOOKUP(A59, SDs!_xlnm.Print_Area, 7, FALSE)</f>
        <v>#N/A</v>
      </c>
      <c r="Q59" s="814"/>
      <c r="R59" s="505"/>
      <c r="S59" s="505"/>
      <c r="T59" s="505"/>
      <c r="U59" s="511"/>
      <c r="V59" s="511"/>
      <c r="W59" s="297" t="e">
        <f>VLOOKUP(A59, SDs!_xlnm.Print_Area, 8, FALSE)</f>
        <v>#N/A</v>
      </c>
      <c r="X59" s="511"/>
      <c r="Y59" s="583"/>
      <c r="Z59" s="504"/>
      <c r="AA59" s="770"/>
      <c r="AB59" s="771"/>
      <c r="AC59" s="345"/>
      <c r="AG59" s="772"/>
    </row>
    <row r="60" spans="1:34" s="773" customFormat="1" x14ac:dyDescent="0.35">
      <c r="A60" s="767"/>
      <c r="B60" s="625" t="e">
        <f>VLOOKUP(A60, SDs!_xlnm.Print_Area, 2, FALSE)</f>
        <v>#N/A</v>
      </c>
      <c r="C60" s="768"/>
      <c r="D60" s="769"/>
      <c r="E60" s="786"/>
      <c r="F60" s="502"/>
      <c r="G60" s="786"/>
      <c r="H60" s="786"/>
      <c r="I60" s="786"/>
      <c r="J60" s="541"/>
      <c r="K60" s="541"/>
      <c r="L60" s="339" t="e">
        <f>VLOOKUP(A60, SDs!_xlnm.Print_Area, 3, FALSE)</f>
        <v>#N/A</v>
      </c>
      <c r="M60" s="339" t="e">
        <f>VLOOKUP(A60, SDs!_xlnm.Print_Area, 4, FALSE)</f>
        <v>#N/A</v>
      </c>
      <c r="N60" s="339" t="e">
        <f>VLOOKUP(A60, SDs!_xlnm.Print_Area, 5, FALSE)</f>
        <v>#N/A</v>
      </c>
      <c r="O60" s="735" t="e">
        <f>VLOOKUP(A60, SDs!_xlnm.Print_Area, 6, FALSE)</f>
        <v>#N/A</v>
      </c>
      <c r="P60" s="339" t="e">
        <f>VLOOKUP(A60, SDs!_xlnm.Print_Area, 7, FALSE)</f>
        <v>#N/A</v>
      </c>
      <c r="Q60" s="814"/>
      <c r="R60" s="505"/>
      <c r="S60" s="505"/>
      <c r="T60" s="505"/>
      <c r="U60" s="511"/>
      <c r="V60" s="511"/>
      <c r="W60" s="297" t="e">
        <f>VLOOKUP(A60, SDs!_xlnm.Print_Area, 8, FALSE)</f>
        <v>#N/A</v>
      </c>
      <c r="X60" s="511"/>
      <c r="Y60" s="583"/>
      <c r="Z60" s="504"/>
      <c r="AA60" s="770"/>
      <c r="AB60" s="771"/>
      <c r="AC60" s="345"/>
      <c r="AG60" s="772"/>
    </row>
    <row r="61" spans="1:34" s="773" customFormat="1" x14ac:dyDescent="0.35">
      <c r="A61" s="767"/>
      <c r="B61" s="625" t="e">
        <f>VLOOKUP(A61, SDs!_xlnm.Print_Area, 2, FALSE)</f>
        <v>#N/A</v>
      </c>
      <c r="C61" s="768"/>
      <c r="D61" s="769"/>
      <c r="E61" s="786"/>
      <c r="F61" s="502"/>
      <c r="G61" s="786"/>
      <c r="H61" s="786"/>
      <c r="I61" s="786"/>
      <c r="J61" s="541"/>
      <c r="K61" s="541"/>
      <c r="L61" s="339" t="e">
        <f>VLOOKUP(A61, SDs!_xlnm.Print_Area, 3, FALSE)</f>
        <v>#N/A</v>
      </c>
      <c r="M61" s="339" t="e">
        <f>VLOOKUP(A61, SDs!_xlnm.Print_Area, 4, FALSE)</f>
        <v>#N/A</v>
      </c>
      <c r="N61" s="339" t="e">
        <f>VLOOKUP(A61, SDs!_xlnm.Print_Area, 5, FALSE)</f>
        <v>#N/A</v>
      </c>
      <c r="O61" s="735" t="e">
        <f>VLOOKUP(A61, SDs!_xlnm.Print_Area, 6, FALSE)</f>
        <v>#N/A</v>
      </c>
      <c r="P61" s="339" t="e">
        <f>VLOOKUP(A61, SDs!_xlnm.Print_Area, 7, FALSE)</f>
        <v>#N/A</v>
      </c>
      <c r="Q61" s="814"/>
      <c r="R61" s="505"/>
      <c r="S61" s="505"/>
      <c r="T61" s="505"/>
      <c r="U61" s="511"/>
      <c r="V61" s="511"/>
      <c r="W61" s="297" t="e">
        <f>VLOOKUP(A61, SDs!_xlnm.Print_Area, 8, FALSE)</f>
        <v>#N/A</v>
      </c>
      <c r="X61" s="511"/>
      <c r="Y61" s="583"/>
      <c r="Z61" s="504"/>
      <c r="AA61" s="770"/>
      <c r="AB61" s="771"/>
      <c r="AC61" s="345"/>
      <c r="AF61" s="789"/>
      <c r="AG61" s="790"/>
    </row>
    <row r="62" spans="1:34" s="773" customFormat="1" x14ac:dyDescent="0.35">
      <c r="A62" s="767"/>
      <c r="B62" s="625" t="e">
        <f>VLOOKUP(A62, SDs!_xlnm.Print_Area, 2, FALSE)</f>
        <v>#N/A</v>
      </c>
      <c r="C62" s="768"/>
      <c r="D62" s="769"/>
      <c r="E62" s="786"/>
      <c r="F62" s="502"/>
      <c r="G62" s="786"/>
      <c r="H62" s="786"/>
      <c r="I62" s="786"/>
      <c r="J62" s="541"/>
      <c r="K62" s="541"/>
      <c r="L62" s="339" t="e">
        <f>VLOOKUP(A62, SDs!_xlnm.Print_Area, 3, FALSE)</f>
        <v>#N/A</v>
      </c>
      <c r="M62" s="339" t="e">
        <f>VLOOKUP(A62, SDs!_xlnm.Print_Area, 4, FALSE)</f>
        <v>#N/A</v>
      </c>
      <c r="N62" s="339" t="e">
        <f>VLOOKUP(A62, SDs!_xlnm.Print_Area, 5, FALSE)</f>
        <v>#N/A</v>
      </c>
      <c r="O62" s="735" t="e">
        <f>VLOOKUP(A62, SDs!_xlnm.Print_Area, 6, FALSE)</f>
        <v>#N/A</v>
      </c>
      <c r="P62" s="339" t="e">
        <f>VLOOKUP(A62, SDs!_xlnm.Print_Area, 7, FALSE)</f>
        <v>#N/A</v>
      </c>
      <c r="Q62" s="814"/>
      <c r="R62" s="505"/>
      <c r="S62" s="505"/>
      <c r="T62" s="505"/>
      <c r="U62" s="511"/>
      <c r="V62" s="511"/>
      <c r="W62" s="297" t="e">
        <f>VLOOKUP(A62, SDs!_xlnm.Print_Area, 8, FALSE)</f>
        <v>#N/A</v>
      </c>
      <c r="X62" s="511"/>
      <c r="Y62" s="583"/>
      <c r="Z62" s="504"/>
      <c r="AA62" s="770"/>
      <c r="AB62" s="771"/>
      <c r="AC62" s="345"/>
      <c r="AE62" s="791"/>
      <c r="AF62" s="792" t="s">
        <v>139</v>
      </c>
      <c r="AG62" s="582" t="s">
        <v>864</v>
      </c>
      <c r="AH62" s="793"/>
    </row>
    <row r="63" spans="1:34" s="773" customFormat="1" x14ac:dyDescent="0.35">
      <c r="A63" s="767"/>
      <c r="B63" s="625" t="e">
        <f>VLOOKUP(A63, SDs!_xlnm.Print_Area, 2, FALSE)</f>
        <v>#N/A</v>
      </c>
      <c r="C63" s="768"/>
      <c r="D63" s="769"/>
      <c r="E63" s="786"/>
      <c r="F63" s="502"/>
      <c r="G63" s="786"/>
      <c r="H63" s="786"/>
      <c r="I63" s="786"/>
      <c r="J63" s="541"/>
      <c r="K63" s="541"/>
      <c r="L63" s="339" t="e">
        <f>VLOOKUP(A63, SDs!_xlnm.Print_Area, 3, FALSE)</f>
        <v>#N/A</v>
      </c>
      <c r="M63" s="339" t="e">
        <f>VLOOKUP(A63, SDs!_xlnm.Print_Area, 4, FALSE)</f>
        <v>#N/A</v>
      </c>
      <c r="N63" s="339" t="e">
        <f>VLOOKUP(A63, SDs!_xlnm.Print_Area, 5, FALSE)</f>
        <v>#N/A</v>
      </c>
      <c r="O63" s="735" t="e">
        <f>VLOOKUP(A63, SDs!_xlnm.Print_Area, 6, FALSE)</f>
        <v>#N/A</v>
      </c>
      <c r="P63" s="339" t="e">
        <f>VLOOKUP(A63, SDs!_xlnm.Print_Area, 7, FALSE)</f>
        <v>#N/A</v>
      </c>
      <c r="Q63" s="814"/>
      <c r="R63" s="505"/>
      <c r="S63" s="505"/>
      <c r="T63" s="505"/>
      <c r="U63" s="511"/>
      <c r="V63" s="511"/>
      <c r="W63" s="297" t="e">
        <f>VLOOKUP(A63, SDs!_xlnm.Print_Area, 8, FALSE)</f>
        <v>#N/A</v>
      </c>
      <c r="X63" s="511"/>
      <c r="Y63" s="583"/>
      <c r="Z63" s="504"/>
      <c r="AA63" s="770"/>
      <c r="AB63" s="771"/>
      <c r="AC63" s="345"/>
      <c r="AE63" s="791"/>
      <c r="AF63" s="792" t="s">
        <v>866</v>
      </c>
      <c r="AG63" s="582" t="s">
        <v>867</v>
      </c>
      <c r="AH63" s="793"/>
    </row>
    <row r="64" spans="1:34" s="773" customFormat="1" x14ac:dyDescent="0.35">
      <c r="A64" s="767"/>
      <c r="B64" s="625" t="e">
        <f>VLOOKUP(A64, SDs!_xlnm.Print_Area, 2, FALSE)</f>
        <v>#N/A</v>
      </c>
      <c r="C64" s="768"/>
      <c r="D64" s="769"/>
      <c r="E64" s="786"/>
      <c r="F64" s="502"/>
      <c r="G64" s="786"/>
      <c r="H64" s="786"/>
      <c r="I64" s="786"/>
      <c r="J64" s="541"/>
      <c r="K64" s="541"/>
      <c r="L64" s="339" t="e">
        <f>VLOOKUP(A64, SDs!_xlnm.Print_Area, 3, FALSE)</f>
        <v>#N/A</v>
      </c>
      <c r="M64" s="339" t="e">
        <f>VLOOKUP(A64, SDs!_xlnm.Print_Area, 4, FALSE)</f>
        <v>#N/A</v>
      </c>
      <c r="N64" s="339" t="e">
        <f>VLOOKUP(A64, SDs!_xlnm.Print_Area, 5, FALSE)</f>
        <v>#N/A</v>
      </c>
      <c r="O64" s="735" t="e">
        <f>VLOOKUP(A64, SDs!_xlnm.Print_Area, 6, FALSE)</f>
        <v>#N/A</v>
      </c>
      <c r="P64" s="339" t="e">
        <f>VLOOKUP(A64, SDs!_xlnm.Print_Area, 7, FALSE)</f>
        <v>#N/A</v>
      </c>
      <c r="Q64" s="814"/>
      <c r="R64" s="505"/>
      <c r="S64" s="505"/>
      <c r="T64" s="505"/>
      <c r="U64" s="511"/>
      <c r="V64" s="511"/>
      <c r="W64" s="297" t="e">
        <f>VLOOKUP(A64, SDs!_xlnm.Print_Area, 8, FALSE)</f>
        <v>#N/A</v>
      </c>
      <c r="X64" s="511"/>
      <c r="Y64" s="583"/>
      <c r="Z64" s="504"/>
      <c r="AA64" s="770"/>
      <c r="AB64" s="771"/>
      <c r="AC64" s="345"/>
      <c r="AE64" s="791"/>
      <c r="AF64" s="792" t="s">
        <v>865</v>
      </c>
      <c r="AG64" s="582" t="s">
        <v>868</v>
      </c>
      <c r="AH64" s="793"/>
    </row>
    <row r="65" spans="1:34" s="773" customFormat="1" x14ac:dyDescent="0.35">
      <c r="A65" s="767"/>
      <c r="B65" s="625" t="e">
        <f>VLOOKUP(A65, SDs!_xlnm.Print_Area, 2, FALSE)</f>
        <v>#N/A</v>
      </c>
      <c r="C65" s="768"/>
      <c r="D65" s="769"/>
      <c r="E65" s="786"/>
      <c r="F65" s="502"/>
      <c r="G65" s="786"/>
      <c r="H65" s="786"/>
      <c r="I65" s="786"/>
      <c r="J65" s="541"/>
      <c r="K65" s="541"/>
      <c r="L65" s="339" t="e">
        <f>VLOOKUP(A65, SDs!_xlnm.Print_Area, 3, FALSE)</f>
        <v>#N/A</v>
      </c>
      <c r="M65" s="339" t="e">
        <f>VLOOKUP(A65, SDs!_xlnm.Print_Area, 4, FALSE)</f>
        <v>#N/A</v>
      </c>
      <c r="N65" s="339" t="e">
        <f>VLOOKUP(A65, SDs!_xlnm.Print_Area, 5, FALSE)</f>
        <v>#N/A</v>
      </c>
      <c r="O65" s="735" t="e">
        <f>VLOOKUP(A65, SDs!_xlnm.Print_Area, 6, FALSE)</f>
        <v>#N/A</v>
      </c>
      <c r="P65" s="339" t="e">
        <f>VLOOKUP(A65, SDs!_xlnm.Print_Area, 7, FALSE)</f>
        <v>#N/A</v>
      </c>
      <c r="Q65" s="814"/>
      <c r="R65" s="505"/>
      <c r="S65" s="505"/>
      <c r="T65" s="505"/>
      <c r="U65" s="511"/>
      <c r="V65" s="511"/>
      <c r="W65" s="297" t="e">
        <f>VLOOKUP(A65, SDs!_xlnm.Print_Area, 8, FALSE)</f>
        <v>#N/A</v>
      </c>
      <c r="X65" s="511"/>
      <c r="Y65" s="583"/>
      <c r="Z65" s="504"/>
      <c r="AA65" s="770"/>
      <c r="AB65" s="771"/>
      <c r="AC65" s="345"/>
      <c r="AE65" s="791"/>
      <c r="AF65" s="794" t="s">
        <v>872</v>
      </c>
      <c r="AG65" s="582" t="s">
        <v>875</v>
      </c>
      <c r="AH65" s="793"/>
    </row>
    <row r="66" spans="1:34" s="773" customFormat="1" x14ac:dyDescent="0.35">
      <c r="A66" s="767"/>
      <c r="B66" s="625" t="e">
        <f>VLOOKUP(A66, SDs!_xlnm.Print_Area, 2, FALSE)</f>
        <v>#N/A</v>
      </c>
      <c r="C66" s="768"/>
      <c r="D66" s="769"/>
      <c r="E66" s="786"/>
      <c r="F66" s="502"/>
      <c r="G66" s="786"/>
      <c r="H66" s="786"/>
      <c r="I66" s="786"/>
      <c r="J66" s="541"/>
      <c r="K66" s="541"/>
      <c r="L66" s="339" t="e">
        <f>VLOOKUP(A66, SDs!_xlnm.Print_Area, 3, FALSE)</f>
        <v>#N/A</v>
      </c>
      <c r="M66" s="339" t="e">
        <f>VLOOKUP(A66, SDs!_xlnm.Print_Area, 4, FALSE)</f>
        <v>#N/A</v>
      </c>
      <c r="N66" s="339" t="e">
        <f>VLOOKUP(A66, SDs!_xlnm.Print_Area, 5, FALSE)</f>
        <v>#N/A</v>
      </c>
      <c r="O66" s="735" t="e">
        <f>VLOOKUP(A66, SDs!_xlnm.Print_Area, 6, FALSE)</f>
        <v>#N/A</v>
      </c>
      <c r="P66" s="339" t="e">
        <f>VLOOKUP(A66, SDs!_xlnm.Print_Area, 7, FALSE)</f>
        <v>#N/A</v>
      </c>
      <c r="Q66" s="814"/>
      <c r="R66" s="505"/>
      <c r="S66" s="505"/>
      <c r="T66" s="505"/>
      <c r="U66" s="511"/>
      <c r="V66" s="511"/>
      <c r="W66" s="297" t="e">
        <f>VLOOKUP(A66, SDs!_xlnm.Print_Area, 8, FALSE)</f>
        <v>#N/A</v>
      </c>
      <c r="X66" s="511"/>
      <c r="Y66" s="583"/>
      <c r="Z66" s="504"/>
      <c r="AA66" s="770"/>
      <c r="AB66" s="771"/>
      <c r="AC66" s="345"/>
      <c r="AE66" s="791"/>
      <c r="AF66" s="794" t="s">
        <v>873</v>
      </c>
      <c r="AG66" s="582" t="s">
        <v>876</v>
      </c>
      <c r="AH66" s="793"/>
    </row>
    <row r="67" spans="1:34" s="773" customFormat="1" x14ac:dyDescent="0.35">
      <c r="A67" s="767"/>
      <c r="B67" s="625" t="e">
        <f>VLOOKUP(A67, SDs!_xlnm.Print_Area, 2, FALSE)</f>
        <v>#N/A</v>
      </c>
      <c r="C67" s="768"/>
      <c r="D67" s="769"/>
      <c r="E67" s="786"/>
      <c r="F67" s="502"/>
      <c r="G67" s="786"/>
      <c r="H67" s="786"/>
      <c r="I67" s="786"/>
      <c r="J67" s="541"/>
      <c r="K67" s="541"/>
      <c r="L67" s="339" t="e">
        <f>VLOOKUP(A67, SDs!_xlnm.Print_Area, 3, FALSE)</f>
        <v>#N/A</v>
      </c>
      <c r="M67" s="339" t="e">
        <f>VLOOKUP(A67, SDs!_xlnm.Print_Area, 4, FALSE)</f>
        <v>#N/A</v>
      </c>
      <c r="N67" s="339" t="e">
        <f>VLOOKUP(A67, SDs!_xlnm.Print_Area, 5, FALSE)</f>
        <v>#N/A</v>
      </c>
      <c r="O67" s="735" t="e">
        <f>VLOOKUP(A67, SDs!_xlnm.Print_Area, 6, FALSE)</f>
        <v>#N/A</v>
      </c>
      <c r="P67" s="339" t="e">
        <f>VLOOKUP(A67, SDs!_xlnm.Print_Area, 7, FALSE)</f>
        <v>#N/A</v>
      </c>
      <c r="Q67" s="814"/>
      <c r="R67" s="505"/>
      <c r="S67" s="505"/>
      <c r="T67" s="505"/>
      <c r="U67" s="511"/>
      <c r="V67" s="511"/>
      <c r="W67" s="297" t="e">
        <f>VLOOKUP(A67, SDs!_xlnm.Print_Area, 8, FALSE)</f>
        <v>#N/A</v>
      </c>
      <c r="X67" s="511"/>
      <c r="Y67" s="583"/>
      <c r="Z67" s="504"/>
      <c r="AA67" s="770"/>
      <c r="AB67" s="771"/>
      <c r="AC67" s="345"/>
      <c r="AE67" s="791"/>
      <c r="AF67" s="794" t="s">
        <v>874</v>
      </c>
      <c r="AG67" s="582" t="s">
        <v>877</v>
      </c>
      <c r="AH67" s="793"/>
    </row>
    <row r="68" spans="1:34" s="773" customFormat="1" x14ac:dyDescent="0.35">
      <c r="A68" s="767"/>
      <c r="B68" s="625" t="e">
        <f>VLOOKUP(A68, SDs!_xlnm.Print_Area, 2, FALSE)</f>
        <v>#N/A</v>
      </c>
      <c r="C68" s="768"/>
      <c r="D68" s="769"/>
      <c r="E68" s="786"/>
      <c r="F68" s="502"/>
      <c r="G68" s="786"/>
      <c r="H68" s="786"/>
      <c r="I68" s="786"/>
      <c r="J68" s="541"/>
      <c r="K68" s="541"/>
      <c r="L68" s="339" t="e">
        <f>VLOOKUP(A68, SDs!_xlnm.Print_Area, 3, FALSE)</f>
        <v>#N/A</v>
      </c>
      <c r="M68" s="339" t="e">
        <f>VLOOKUP(A68, SDs!_xlnm.Print_Area, 4, FALSE)</f>
        <v>#N/A</v>
      </c>
      <c r="N68" s="339" t="e">
        <f>VLOOKUP(A68, SDs!_xlnm.Print_Area, 5, FALSE)</f>
        <v>#N/A</v>
      </c>
      <c r="O68" s="735" t="e">
        <f>VLOOKUP(A68, SDs!_xlnm.Print_Area, 6, FALSE)</f>
        <v>#N/A</v>
      </c>
      <c r="P68" s="339" t="e">
        <f>VLOOKUP(A68, SDs!_xlnm.Print_Area, 7, FALSE)</f>
        <v>#N/A</v>
      </c>
      <c r="Q68" s="814"/>
      <c r="R68" s="505"/>
      <c r="S68" s="505"/>
      <c r="T68" s="505"/>
      <c r="U68" s="511"/>
      <c r="V68" s="511"/>
      <c r="W68" s="297" t="e">
        <f>VLOOKUP(A68, SDs!_xlnm.Print_Area, 8, FALSE)</f>
        <v>#N/A</v>
      </c>
      <c r="X68" s="511"/>
      <c r="Y68" s="583"/>
      <c r="Z68" s="504"/>
      <c r="AA68" s="770"/>
      <c r="AB68" s="771"/>
      <c r="AC68" s="345"/>
      <c r="AE68" s="791"/>
      <c r="AF68" s="794"/>
      <c r="AG68" s="582" t="s">
        <v>878</v>
      </c>
      <c r="AH68" s="793"/>
    </row>
    <row r="69" spans="1:34" s="773" customFormat="1" x14ac:dyDescent="0.35">
      <c r="A69" s="767"/>
      <c r="B69" s="625" t="e">
        <f>VLOOKUP(A69, SDs!_xlnm.Print_Area, 2, FALSE)</f>
        <v>#N/A</v>
      </c>
      <c r="C69" s="768"/>
      <c r="D69" s="769"/>
      <c r="E69" s="786"/>
      <c r="F69" s="502"/>
      <c r="G69" s="786"/>
      <c r="H69" s="786"/>
      <c r="I69" s="786"/>
      <c r="J69" s="541"/>
      <c r="K69" s="541"/>
      <c r="L69" s="339" t="e">
        <f>VLOOKUP(A69, SDs!_xlnm.Print_Area, 3, FALSE)</f>
        <v>#N/A</v>
      </c>
      <c r="M69" s="339" t="e">
        <f>VLOOKUP(A69, SDs!_xlnm.Print_Area, 4, FALSE)</f>
        <v>#N/A</v>
      </c>
      <c r="N69" s="339" t="e">
        <f>VLOOKUP(A69, SDs!_xlnm.Print_Area, 5, FALSE)</f>
        <v>#N/A</v>
      </c>
      <c r="O69" s="735" t="e">
        <f>VLOOKUP(A69, SDs!_xlnm.Print_Area, 6, FALSE)</f>
        <v>#N/A</v>
      </c>
      <c r="P69" s="339" t="e">
        <f>VLOOKUP(A69, SDs!_xlnm.Print_Area, 7, FALSE)</f>
        <v>#N/A</v>
      </c>
      <c r="Q69" s="814"/>
      <c r="R69" s="505"/>
      <c r="S69" s="505"/>
      <c r="T69" s="505"/>
      <c r="U69" s="511"/>
      <c r="V69" s="511"/>
      <c r="W69" s="297" t="e">
        <f>VLOOKUP(A69, SDs!_xlnm.Print_Area, 8, FALSE)</f>
        <v>#N/A</v>
      </c>
      <c r="X69" s="511"/>
      <c r="Y69" s="583"/>
      <c r="Z69" s="504"/>
      <c r="AA69" s="770"/>
      <c r="AB69" s="771"/>
      <c r="AC69" s="345"/>
      <c r="AE69" s="791"/>
      <c r="AF69" s="794"/>
      <c r="AG69" s="582" t="s">
        <v>879</v>
      </c>
      <c r="AH69" s="793"/>
    </row>
    <row r="70" spans="1:34" s="773" customFormat="1" x14ac:dyDescent="0.35">
      <c r="A70" s="767"/>
      <c r="B70" s="625" t="e">
        <f>VLOOKUP(A70, SDs!_xlnm.Print_Area, 2, FALSE)</f>
        <v>#N/A</v>
      </c>
      <c r="C70" s="768"/>
      <c r="D70" s="769"/>
      <c r="E70" s="786"/>
      <c r="F70" s="502"/>
      <c r="G70" s="786"/>
      <c r="H70" s="786"/>
      <c r="I70" s="786"/>
      <c r="J70" s="541"/>
      <c r="K70" s="541"/>
      <c r="L70" s="339" t="e">
        <f>VLOOKUP(A70, SDs!_xlnm.Print_Area, 3, FALSE)</f>
        <v>#N/A</v>
      </c>
      <c r="M70" s="339" t="e">
        <f>VLOOKUP(A70, SDs!_xlnm.Print_Area, 4, FALSE)</f>
        <v>#N/A</v>
      </c>
      <c r="N70" s="339" t="e">
        <f>VLOOKUP(A70, SDs!_xlnm.Print_Area, 5, FALSE)</f>
        <v>#N/A</v>
      </c>
      <c r="O70" s="735" t="e">
        <f>VLOOKUP(A70, SDs!_xlnm.Print_Area, 6, FALSE)</f>
        <v>#N/A</v>
      </c>
      <c r="P70" s="339" t="e">
        <f>VLOOKUP(A70, SDs!_xlnm.Print_Area, 7, FALSE)</f>
        <v>#N/A</v>
      </c>
      <c r="Q70" s="814"/>
      <c r="R70" s="505"/>
      <c r="S70" s="505"/>
      <c r="T70" s="505"/>
      <c r="U70" s="511"/>
      <c r="V70" s="511"/>
      <c r="W70" s="297" t="e">
        <f>VLOOKUP(A70, SDs!_xlnm.Print_Area, 8, FALSE)</f>
        <v>#N/A</v>
      </c>
      <c r="X70" s="511"/>
      <c r="Y70" s="583"/>
      <c r="Z70" s="504"/>
      <c r="AA70" s="770"/>
      <c r="AB70" s="771"/>
      <c r="AC70" s="345"/>
      <c r="AE70" s="791"/>
      <c r="AF70" s="794"/>
      <c r="AG70" s="582"/>
      <c r="AH70" s="793"/>
    </row>
    <row r="71" spans="1:34" s="773" customFormat="1" x14ac:dyDescent="0.35">
      <c r="A71" s="767"/>
      <c r="B71" s="625" t="e">
        <f>VLOOKUP(A71, SDs!_xlnm.Print_Area, 2, FALSE)</f>
        <v>#N/A</v>
      </c>
      <c r="C71" s="768"/>
      <c r="D71" s="769"/>
      <c r="E71" s="786"/>
      <c r="F71" s="502"/>
      <c r="G71" s="786"/>
      <c r="H71" s="786"/>
      <c r="I71" s="786"/>
      <c r="J71" s="541"/>
      <c r="K71" s="541"/>
      <c r="L71" s="339" t="e">
        <f>VLOOKUP(A71, SDs!_xlnm.Print_Area, 3, FALSE)</f>
        <v>#N/A</v>
      </c>
      <c r="M71" s="339" t="e">
        <f>VLOOKUP(A71, SDs!_xlnm.Print_Area, 4, FALSE)</f>
        <v>#N/A</v>
      </c>
      <c r="N71" s="339" t="e">
        <f>VLOOKUP(A71, SDs!_xlnm.Print_Area, 5, FALSE)</f>
        <v>#N/A</v>
      </c>
      <c r="O71" s="735" t="e">
        <f>VLOOKUP(A71, SDs!_xlnm.Print_Area, 6, FALSE)</f>
        <v>#N/A</v>
      </c>
      <c r="P71" s="339" t="e">
        <f>VLOOKUP(A71, SDs!_xlnm.Print_Area, 7, FALSE)</f>
        <v>#N/A</v>
      </c>
      <c r="Q71" s="814"/>
      <c r="R71" s="505"/>
      <c r="S71" s="505"/>
      <c r="T71" s="505"/>
      <c r="U71" s="511"/>
      <c r="V71" s="511"/>
      <c r="W71" s="297" t="e">
        <f>VLOOKUP(A71, SDs!_xlnm.Print_Area, 8, FALSE)</f>
        <v>#N/A</v>
      </c>
      <c r="X71" s="511"/>
      <c r="Y71" s="583"/>
      <c r="Z71" s="504"/>
      <c r="AA71" s="770"/>
      <c r="AB71" s="771"/>
      <c r="AC71" s="345"/>
      <c r="AE71" s="795" t="s">
        <v>141</v>
      </c>
      <c r="AF71" s="792"/>
      <c r="AG71" s="794"/>
      <c r="AH71" s="793"/>
    </row>
    <row r="72" spans="1:34" s="773" customFormat="1" x14ac:dyDescent="0.35">
      <c r="A72" s="767"/>
      <c r="B72" s="625" t="e">
        <f>VLOOKUP(A72, SDs!_xlnm.Print_Area, 2, FALSE)</f>
        <v>#N/A</v>
      </c>
      <c r="C72" s="768"/>
      <c r="D72" s="769"/>
      <c r="E72" s="786"/>
      <c r="F72" s="502"/>
      <c r="G72" s="786"/>
      <c r="H72" s="786"/>
      <c r="I72" s="786"/>
      <c r="J72" s="541"/>
      <c r="K72" s="541"/>
      <c r="L72" s="339" t="e">
        <f>VLOOKUP(A72, SDs!_xlnm.Print_Area, 3, FALSE)</f>
        <v>#N/A</v>
      </c>
      <c r="M72" s="339" t="e">
        <f>VLOOKUP(A72, SDs!_xlnm.Print_Area, 4, FALSE)</f>
        <v>#N/A</v>
      </c>
      <c r="N72" s="339" t="e">
        <f>VLOOKUP(A72, SDs!_xlnm.Print_Area, 5, FALSE)</f>
        <v>#N/A</v>
      </c>
      <c r="O72" s="735" t="e">
        <f>VLOOKUP(A72, SDs!_xlnm.Print_Area, 6, FALSE)</f>
        <v>#N/A</v>
      </c>
      <c r="P72" s="339" t="e">
        <f>VLOOKUP(A72, SDs!_xlnm.Print_Area, 7, FALSE)</f>
        <v>#N/A</v>
      </c>
      <c r="Q72" s="814"/>
      <c r="R72" s="505"/>
      <c r="S72" s="505"/>
      <c r="T72" s="505"/>
      <c r="U72" s="511"/>
      <c r="V72" s="511"/>
      <c r="W72" s="297" t="e">
        <f>VLOOKUP(A72, SDs!_xlnm.Print_Area, 8, FALSE)</f>
        <v>#N/A</v>
      </c>
      <c r="X72" s="511"/>
      <c r="Y72" s="583"/>
      <c r="Z72" s="504"/>
      <c r="AA72" s="770"/>
      <c r="AB72" s="771"/>
      <c r="AC72" s="345"/>
      <c r="AF72" s="781"/>
      <c r="AG72" s="780"/>
    </row>
    <row r="73" spans="1:34" s="773" customFormat="1" x14ac:dyDescent="0.35">
      <c r="A73" s="767"/>
      <c r="B73" s="625" t="e">
        <f>VLOOKUP(A73, SDs!_xlnm.Print_Area, 2, FALSE)</f>
        <v>#N/A</v>
      </c>
      <c r="C73" s="768"/>
      <c r="D73" s="769"/>
      <c r="E73" s="786"/>
      <c r="F73" s="502"/>
      <c r="G73" s="786"/>
      <c r="H73" s="786"/>
      <c r="I73" s="786"/>
      <c r="J73" s="541"/>
      <c r="K73" s="541"/>
      <c r="L73" s="339" t="e">
        <f>VLOOKUP(A73, SDs!_xlnm.Print_Area, 3, FALSE)</f>
        <v>#N/A</v>
      </c>
      <c r="M73" s="339" t="e">
        <f>VLOOKUP(A73, SDs!_xlnm.Print_Area, 4, FALSE)</f>
        <v>#N/A</v>
      </c>
      <c r="N73" s="339" t="e">
        <f>VLOOKUP(A73, SDs!_xlnm.Print_Area, 5, FALSE)</f>
        <v>#N/A</v>
      </c>
      <c r="O73" s="735" t="e">
        <f>VLOOKUP(A73, SDs!_xlnm.Print_Area, 6, FALSE)</f>
        <v>#N/A</v>
      </c>
      <c r="P73" s="339" t="e">
        <f>VLOOKUP(A73, SDs!_xlnm.Print_Area, 7, FALSE)</f>
        <v>#N/A</v>
      </c>
      <c r="Q73" s="814"/>
      <c r="R73" s="505"/>
      <c r="S73" s="505"/>
      <c r="T73" s="505"/>
      <c r="U73" s="511"/>
      <c r="V73" s="511"/>
      <c r="W73" s="297" t="e">
        <f>VLOOKUP(A73, SDs!_xlnm.Print_Area, 8, FALSE)</f>
        <v>#N/A</v>
      </c>
      <c r="X73" s="511"/>
      <c r="Y73" s="796"/>
      <c r="Z73" s="504"/>
      <c r="AA73" s="770"/>
      <c r="AB73" s="771"/>
      <c r="AC73" s="345"/>
      <c r="AG73" s="772"/>
    </row>
    <row r="74" spans="1:34" s="773" customFormat="1" x14ac:dyDescent="0.35">
      <c r="A74" s="767"/>
      <c r="B74" s="625" t="e">
        <f>VLOOKUP(A74, SDs!_xlnm.Print_Area, 2, FALSE)</f>
        <v>#N/A</v>
      </c>
      <c r="C74" s="768"/>
      <c r="D74" s="769"/>
      <c r="E74" s="786"/>
      <c r="F74" s="502"/>
      <c r="G74" s="786"/>
      <c r="H74" s="786"/>
      <c r="I74" s="786"/>
      <c r="J74" s="541"/>
      <c r="K74" s="541"/>
      <c r="L74" s="339" t="e">
        <f>VLOOKUP(A74, SDs!_xlnm.Print_Area, 3, FALSE)</f>
        <v>#N/A</v>
      </c>
      <c r="M74" s="339" t="e">
        <f>VLOOKUP(A74, SDs!_xlnm.Print_Area, 4, FALSE)</f>
        <v>#N/A</v>
      </c>
      <c r="N74" s="339" t="e">
        <f>VLOOKUP(A74, SDs!_xlnm.Print_Area, 5, FALSE)</f>
        <v>#N/A</v>
      </c>
      <c r="O74" s="735" t="e">
        <f>VLOOKUP(A74, SDs!_xlnm.Print_Area, 6, FALSE)</f>
        <v>#N/A</v>
      </c>
      <c r="P74" s="339" t="e">
        <f>VLOOKUP(A74, SDs!_xlnm.Print_Area, 7, FALSE)</f>
        <v>#N/A</v>
      </c>
      <c r="Q74" s="814"/>
      <c r="R74" s="505"/>
      <c r="S74" s="505"/>
      <c r="T74" s="505"/>
      <c r="U74" s="511"/>
      <c r="V74" s="511"/>
      <c r="W74" s="297" t="e">
        <f>VLOOKUP(A74, SDs!_xlnm.Print_Area, 8, FALSE)</f>
        <v>#N/A</v>
      </c>
      <c r="X74" s="511"/>
      <c r="Y74" s="583"/>
      <c r="Z74" s="504"/>
      <c r="AA74" s="770"/>
      <c r="AB74" s="771"/>
      <c r="AC74" s="345"/>
      <c r="AG74" s="772"/>
    </row>
    <row r="75" spans="1:34" s="773" customFormat="1" x14ac:dyDescent="0.35">
      <c r="A75" s="767"/>
      <c r="B75" s="625" t="e">
        <f>VLOOKUP(A75, SDs!_xlnm.Print_Area, 2, FALSE)</f>
        <v>#N/A</v>
      </c>
      <c r="C75" s="768"/>
      <c r="D75" s="769"/>
      <c r="E75" s="786"/>
      <c r="F75" s="502"/>
      <c r="G75" s="786"/>
      <c r="H75" s="786"/>
      <c r="I75" s="786"/>
      <c r="J75" s="541"/>
      <c r="K75" s="541"/>
      <c r="L75" s="339" t="e">
        <f>VLOOKUP(A75, SDs!_xlnm.Print_Area, 3, FALSE)</f>
        <v>#N/A</v>
      </c>
      <c r="M75" s="339" t="e">
        <f>VLOOKUP(A75, SDs!_xlnm.Print_Area, 4, FALSE)</f>
        <v>#N/A</v>
      </c>
      <c r="N75" s="339" t="e">
        <f>VLOOKUP(A75, SDs!_xlnm.Print_Area, 5, FALSE)</f>
        <v>#N/A</v>
      </c>
      <c r="O75" s="735" t="e">
        <f>VLOOKUP(A75, SDs!_xlnm.Print_Area, 6, FALSE)</f>
        <v>#N/A</v>
      </c>
      <c r="P75" s="339" t="e">
        <f>VLOOKUP(A75, SDs!_xlnm.Print_Area, 7, FALSE)</f>
        <v>#N/A</v>
      </c>
      <c r="Q75" s="814"/>
      <c r="R75" s="505"/>
      <c r="S75" s="505"/>
      <c r="T75" s="505"/>
      <c r="U75" s="511"/>
      <c r="V75" s="511"/>
      <c r="W75" s="297" t="e">
        <f>VLOOKUP(A75, SDs!_xlnm.Print_Area, 8, FALSE)</f>
        <v>#N/A</v>
      </c>
      <c r="X75" s="511"/>
      <c r="Y75" s="583"/>
      <c r="Z75" s="504"/>
      <c r="AA75" s="770"/>
      <c r="AB75" s="771"/>
      <c r="AC75" s="345"/>
      <c r="AG75" s="772"/>
    </row>
    <row r="76" spans="1:34" s="773" customFormat="1" x14ac:dyDescent="0.35">
      <c r="A76" s="767"/>
      <c r="B76" s="625" t="e">
        <f>VLOOKUP(A76, SDs!_xlnm.Print_Area, 2, FALSE)</f>
        <v>#N/A</v>
      </c>
      <c r="C76" s="768"/>
      <c r="D76" s="769"/>
      <c r="E76" s="786"/>
      <c r="F76" s="502"/>
      <c r="G76" s="786"/>
      <c r="H76" s="786"/>
      <c r="I76" s="786"/>
      <c r="J76" s="541"/>
      <c r="K76" s="541"/>
      <c r="L76" s="339" t="e">
        <f>VLOOKUP(A76, SDs!_xlnm.Print_Area, 3, FALSE)</f>
        <v>#N/A</v>
      </c>
      <c r="M76" s="339" t="e">
        <f>VLOOKUP(A76, SDs!_xlnm.Print_Area, 4, FALSE)</f>
        <v>#N/A</v>
      </c>
      <c r="N76" s="339" t="e">
        <f>VLOOKUP(A76, SDs!_xlnm.Print_Area, 5, FALSE)</f>
        <v>#N/A</v>
      </c>
      <c r="O76" s="735" t="e">
        <f>VLOOKUP(A76, SDs!_xlnm.Print_Area, 6, FALSE)</f>
        <v>#N/A</v>
      </c>
      <c r="P76" s="339" t="e">
        <f>VLOOKUP(A76, SDs!_xlnm.Print_Area, 7, FALSE)</f>
        <v>#N/A</v>
      </c>
      <c r="Q76" s="814"/>
      <c r="R76" s="505"/>
      <c r="S76" s="505"/>
      <c r="T76" s="505"/>
      <c r="U76" s="511"/>
      <c r="V76" s="511"/>
      <c r="W76" s="297" t="e">
        <f>VLOOKUP(A76, SDs!_xlnm.Print_Area, 8, FALSE)</f>
        <v>#N/A</v>
      </c>
      <c r="X76" s="511"/>
      <c r="Y76" s="583"/>
      <c r="Z76" s="504"/>
      <c r="AA76" s="770"/>
      <c r="AB76" s="771"/>
      <c r="AC76" s="345"/>
      <c r="AG76" s="772"/>
    </row>
    <row r="77" spans="1:34" s="773" customFormat="1" x14ac:dyDescent="0.35">
      <c r="A77" s="767"/>
      <c r="B77" s="625" t="e">
        <f>VLOOKUP(A77, SDs!_xlnm.Print_Area, 2, FALSE)</f>
        <v>#N/A</v>
      </c>
      <c r="C77" s="768"/>
      <c r="D77" s="769"/>
      <c r="E77" s="786"/>
      <c r="F77" s="502"/>
      <c r="G77" s="786"/>
      <c r="H77" s="786"/>
      <c r="I77" s="786"/>
      <c r="J77" s="541"/>
      <c r="K77" s="541"/>
      <c r="L77" s="339" t="e">
        <f>VLOOKUP(A77, SDs!_xlnm.Print_Area, 3, FALSE)</f>
        <v>#N/A</v>
      </c>
      <c r="M77" s="339" t="e">
        <f>VLOOKUP(A77, SDs!_xlnm.Print_Area, 4, FALSE)</f>
        <v>#N/A</v>
      </c>
      <c r="N77" s="339" t="e">
        <f>VLOOKUP(A77, SDs!_xlnm.Print_Area, 5, FALSE)</f>
        <v>#N/A</v>
      </c>
      <c r="O77" s="735" t="e">
        <f>VLOOKUP(A77, SDs!_xlnm.Print_Area, 6, FALSE)</f>
        <v>#N/A</v>
      </c>
      <c r="P77" s="339" t="e">
        <f>VLOOKUP(A77, SDs!_xlnm.Print_Area, 7, FALSE)</f>
        <v>#N/A</v>
      </c>
      <c r="Q77" s="814"/>
      <c r="R77" s="505"/>
      <c r="S77" s="505"/>
      <c r="T77" s="505"/>
      <c r="U77" s="511"/>
      <c r="V77" s="511"/>
      <c r="W77" s="297" t="e">
        <f>VLOOKUP(A77, SDs!_xlnm.Print_Area, 8, FALSE)</f>
        <v>#N/A</v>
      </c>
      <c r="X77" s="511"/>
      <c r="Y77" s="583"/>
      <c r="Z77" s="504"/>
      <c r="AA77" s="770"/>
      <c r="AB77" s="771"/>
      <c r="AC77" s="345"/>
      <c r="AG77" s="772"/>
    </row>
    <row r="78" spans="1:34" s="773" customFormat="1" x14ac:dyDescent="0.35">
      <c r="A78" s="767"/>
      <c r="B78" s="625" t="e">
        <f>VLOOKUP(A78, SDs!_xlnm.Print_Area, 2, FALSE)</f>
        <v>#N/A</v>
      </c>
      <c r="C78" s="768"/>
      <c r="D78" s="769"/>
      <c r="E78" s="786"/>
      <c r="F78" s="502"/>
      <c r="G78" s="786"/>
      <c r="H78" s="786"/>
      <c r="I78" s="786"/>
      <c r="J78" s="541"/>
      <c r="K78" s="541"/>
      <c r="L78" s="339" t="e">
        <f>VLOOKUP(A78, SDs!_xlnm.Print_Area, 3, FALSE)</f>
        <v>#N/A</v>
      </c>
      <c r="M78" s="339" t="e">
        <f>VLOOKUP(A78, SDs!_xlnm.Print_Area, 4, FALSE)</f>
        <v>#N/A</v>
      </c>
      <c r="N78" s="339" t="e">
        <f>VLOOKUP(A78, SDs!_xlnm.Print_Area, 5, FALSE)</f>
        <v>#N/A</v>
      </c>
      <c r="O78" s="735" t="e">
        <f>VLOOKUP(A78, SDs!_xlnm.Print_Area, 6, FALSE)</f>
        <v>#N/A</v>
      </c>
      <c r="P78" s="339" t="e">
        <f>VLOOKUP(A78, SDs!_xlnm.Print_Area, 7, FALSE)</f>
        <v>#N/A</v>
      </c>
      <c r="Q78" s="814"/>
      <c r="R78" s="505"/>
      <c r="S78" s="505"/>
      <c r="T78" s="505"/>
      <c r="U78" s="511"/>
      <c r="V78" s="511"/>
      <c r="W78" s="297" t="e">
        <f>VLOOKUP(A78, SDs!_xlnm.Print_Area, 8, FALSE)</f>
        <v>#N/A</v>
      </c>
      <c r="X78" s="511"/>
      <c r="Y78" s="583"/>
      <c r="Z78" s="504"/>
      <c r="AA78" s="770"/>
      <c r="AB78" s="771"/>
      <c r="AC78" s="345"/>
      <c r="AG78" s="772"/>
    </row>
    <row r="79" spans="1:34" s="773" customFormat="1" x14ac:dyDescent="0.35">
      <c r="A79" s="767"/>
      <c r="B79" s="625" t="e">
        <f>VLOOKUP(A79, SDs!_xlnm.Print_Area, 2, FALSE)</f>
        <v>#N/A</v>
      </c>
      <c r="C79" s="768"/>
      <c r="D79" s="769"/>
      <c r="E79" s="786"/>
      <c r="F79" s="502"/>
      <c r="G79" s="786"/>
      <c r="H79" s="786"/>
      <c r="I79" s="786"/>
      <c r="J79" s="541"/>
      <c r="K79" s="541"/>
      <c r="L79" s="339" t="e">
        <f>VLOOKUP(A79, SDs!_xlnm.Print_Area, 3, FALSE)</f>
        <v>#N/A</v>
      </c>
      <c r="M79" s="339" t="e">
        <f>VLOOKUP(A79, SDs!_xlnm.Print_Area, 4, FALSE)</f>
        <v>#N/A</v>
      </c>
      <c r="N79" s="339" t="e">
        <f>VLOOKUP(A79, SDs!_xlnm.Print_Area, 5, FALSE)</f>
        <v>#N/A</v>
      </c>
      <c r="O79" s="735" t="e">
        <f>VLOOKUP(A79, SDs!_xlnm.Print_Area, 6, FALSE)</f>
        <v>#N/A</v>
      </c>
      <c r="P79" s="339" t="e">
        <f>VLOOKUP(A79, SDs!_xlnm.Print_Area, 7, FALSE)</f>
        <v>#N/A</v>
      </c>
      <c r="Q79" s="814"/>
      <c r="R79" s="505"/>
      <c r="S79" s="505"/>
      <c r="T79" s="505"/>
      <c r="U79" s="511"/>
      <c r="V79" s="511"/>
      <c r="W79" s="297" t="e">
        <f>VLOOKUP(A79, SDs!_xlnm.Print_Area, 8, FALSE)</f>
        <v>#N/A</v>
      </c>
      <c r="X79" s="511"/>
      <c r="Y79" s="583"/>
      <c r="Z79" s="504"/>
      <c r="AA79" s="770"/>
      <c r="AB79" s="771"/>
      <c r="AC79" s="345"/>
      <c r="AG79" s="772"/>
    </row>
    <row r="80" spans="1:34" s="773" customFormat="1" x14ac:dyDescent="0.35">
      <c r="A80" s="767"/>
      <c r="B80" s="625" t="e">
        <f>VLOOKUP(A80, SDs!_xlnm.Print_Area, 2, FALSE)</f>
        <v>#N/A</v>
      </c>
      <c r="C80" s="768"/>
      <c r="D80" s="769"/>
      <c r="E80" s="786"/>
      <c r="F80" s="502"/>
      <c r="G80" s="786"/>
      <c r="H80" s="786"/>
      <c r="I80" s="786"/>
      <c r="J80" s="541"/>
      <c r="K80" s="541"/>
      <c r="L80" s="339" t="e">
        <f>VLOOKUP(A80, SDs!_xlnm.Print_Area, 3, FALSE)</f>
        <v>#N/A</v>
      </c>
      <c r="M80" s="339" t="e">
        <f>VLOOKUP(A80, SDs!_xlnm.Print_Area, 4, FALSE)</f>
        <v>#N/A</v>
      </c>
      <c r="N80" s="339" t="e">
        <f>VLOOKUP(A80, SDs!_xlnm.Print_Area, 5, FALSE)</f>
        <v>#N/A</v>
      </c>
      <c r="O80" s="735" t="e">
        <f>VLOOKUP(A80, SDs!_xlnm.Print_Area, 6, FALSE)</f>
        <v>#N/A</v>
      </c>
      <c r="P80" s="339" t="e">
        <f>VLOOKUP(A80, SDs!_xlnm.Print_Area, 7, FALSE)</f>
        <v>#N/A</v>
      </c>
      <c r="Q80" s="814"/>
      <c r="R80" s="505"/>
      <c r="S80" s="505"/>
      <c r="T80" s="505"/>
      <c r="U80" s="511"/>
      <c r="V80" s="511"/>
      <c r="W80" s="297" t="e">
        <f>VLOOKUP(A80, SDs!_xlnm.Print_Area, 8, FALSE)</f>
        <v>#N/A</v>
      </c>
      <c r="X80" s="511"/>
      <c r="Y80" s="583"/>
      <c r="Z80" s="504"/>
      <c r="AA80" s="770"/>
      <c r="AB80" s="771"/>
      <c r="AC80" s="345"/>
      <c r="AG80" s="772"/>
    </row>
    <row r="81" spans="1:33" s="773" customFormat="1" x14ac:dyDescent="0.35">
      <c r="A81" s="767"/>
      <c r="B81" s="625" t="e">
        <f>VLOOKUP(A81, SDs!_xlnm.Print_Area, 2, FALSE)</f>
        <v>#N/A</v>
      </c>
      <c r="C81" s="768"/>
      <c r="D81" s="769"/>
      <c r="E81" s="786"/>
      <c r="F81" s="502"/>
      <c r="G81" s="786"/>
      <c r="H81" s="786"/>
      <c r="I81" s="786"/>
      <c r="J81" s="541"/>
      <c r="K81" s="541"/>
      <c r="L81" s="339" t="e">
        <f>VLOOKUP(A81, SDs!_xlnm.Print_Area, 3, FALSE)</f>
        <v>#N/A</v>
      </c>
      <c r="M81" s="339" t="e">
        <f>VLOOKUP(A81, SDs!_xlnm.Print_Area, 4, FALSE)</f>
        <v>#N/A</v>
      </c>
      <c r="N81" s="339" t="e">
        <f>VLOOKUP(A81, SDs!_xlnm.Print_Area, 5, FALSE)</f>
        <v>#N/A</v>
      </c>
      <c r="O81" s="735" t="e">
        <f>VLOOKUP(A81, SDs!_xlnm.Print_Area, 6, FALSE)</f>
        <v>#N/A</v>
      </c>
      <c r="P81" s="339" t="e">
        <f>VLOOKUP(A81, SDs!_xlnm.Print_Area, 7, FALSE)</f>
        <v>#N/A</v>
      </c>
      <c r="Q81" s="814"/>
      <c r="R81" s="505"/>
      <c r="S81" s="505"/>
      <c r="T81" s="505"/>
      <c r="U81" s="511"/>
      <c r="V81" s="511"/>
      <c r="W81" s="297" t="e">
        <f>VLOOKUP(A81, SDs!_xlnm.Print_Area, 8, FALSE)</f>
        <v>#N/A</v>
      </c>
      <c r="X81" s="511"/>
      <c r="Y81" s="583"/>
      <c r="Z81" s="504"/>
      <c r="AA81" s="770"/>
      <c r="AB81" s="771"/>
      <c r="AC81" s="345"/>
      <c r="AG81" s="772"/>
    </row>
    <row r="82" spans="1:33" s="773" customFormat="1" x14ac:dyDescent="0.35">
      <c r="A82" s="767"/>
      <c r="B82" s="625" t="e">
        <f>VLOOKUP(A82, SDs!_xlnm.Print_Area, 2, FALSE)</f>
        <v>#N/A</v>
      </c>
      <c r="C82" s="768"/>
      <c r="D82" s="769"/>
      <c r="E82" s="786"/>
      <c r="F82" s="502"/>
      <c r="G82" s="786"/>
      <c r="H82" s="786"/>
      <c r="I82" s="786"/>
      <c r="J82" s="541"/>
      <c r="K82" s="541"/>
      <c r="L82" s="339" t="e">
        <f>VLOOKUP(A82, SDs!_xlnm.Print_Area, 3, FALSE)</f>
        <v>#N/A</v>
      </c>
      <c r="M82" s="339" t="e">
        <f>VLOOKUP(A82, SDs!_xlnm.Print_Area, 4, FALSE)</f>
        <v>#N/A</v>
      </c>
      <c r="N82" s="339" t="e">
        <f>VLOOKUP(A82, SDs!_xlnm.Print_Area, 5, FALSE)</f>
        <v>#N/A</v>
      </c>
      <c r="O82" s="735" t="e">
        <f>VLOOKUP(A82, SDs!_xlnm.Print_Area, 6, FALSE)</f>
        <v>#N/A</v>
      </c>
      <c r="P82" s="339" t="e">
        <f>VLOOKUP(A82, SDs!_xlnm.Print_Area, 7, FALSE)</f>
        <v>#N/A</v>
      </c>
      <c r="Q82" s="814"/>
      <c r="R82" s="505"/>
      <c r="S82" s="505"/>
      <c r="T82" s="505"/>
      <c r="U82" s="511"/>
      <c r="V82" s="511"/>
      <c r="W82" s="297" t="e">
        <f>VLOOKUP(A82, SDs!_xlnm.Print_Area, 8, FALSE)</f>
        <v>#N/A</v>
      </c>
      <c r="X82" s="511"/>
      <c r="Y82" s="583"/>
      <c r="Z82" s="504"/>
      <c r="AA82" s="770"/>
      <c r="AB82" s="771"/>
      <c r="AC82" s="345"/>
      <c r="AG82" s="772"/>
    </row>
    <row r="83" spans="1:33" s="773" customFormat="1" x14ac:dyDescent="0.35">
      <c r="A83" s="767"/>
      <c r="B83" s="625" t="e">
        <f>VLOOKUP(A83, SDs!_xlnm.Print_Area, 2, FALSE)</f>
        <v>#N/A</v>
      </c>
      <c r="C83" s="768"/>
      <c r="D83" s="769"/>
      <c r="E83" s="786"/>
      <c r="F83" s="502"/>
      <c r="G83" s="786"/>
      <c r="H83" s="786"/>
      <c r="I83" s="786"/>
      <c r="J83" s="541"/>
      <c r="K83" s="541"/>
      <c r="L83" s="339" t="e">
        <f>VLOOKUP(A83, SDs!_xlnm.Print_Area, 3, FALSE)</f>
        <v>#N/A</v>
      </c>
      <c r="M83" s="339" t="e">
        <f>VLOOKUP(A83, SDs!_xlnm.Print_Area, 4, FALSE)</f>
        <v>#N/A</v>
      </c>
      <c r="N83" s="339" t="e">
        <f>VLOOKUP(A83, SDs!_xlnm.Print_Area, 5, FALSE)</f>
        <v>#N/A</v>
      </c>
      <c r="O83" s="735" t="e">
        <f>VLOOKUP(A83, SDs!_xlnm.Print_Area, 6, FALSE)</f>
        <v>#N/A</v>
      </c>
      <c r="P83" s="339" t="e">
        <f>VLOOKUP(A83, SDs!_xlnm.Print_Area, 7, FALSE)</f>
        <v>#N/A</v>
      </c>
      <c r="Q83" s="814"/>
      <c r="R83" s="505"/>
      <c r="S83" s="505"/>
      <c r="T83" s="505"/>
      <c r="U83" s="511"/>
      <c r="V83" s="511"/>
      <c r="W83" s="297" t="e">
        <f>VLOOKUP(A83, SDs!_xlnm.Print_Area, 8, FALSE)</f>
        <v>#N/A</v>
      </c>
      <c r="X83" s="511"/>
      <c r="Y83" s="583"/>
      <c r="Z83" s="504"/>
      <c r="AA83" s="770"/>
      <c r="AB83" s="771"/>
      <c r="AC83" s="345"/>
      <c r="AG83" s="772"/>
    </row>
    <row r="84" spans="1:33" s="773" customFormat="1" x14ac:dyDescent="0.35">
      <c r="A84" s="767"/>
      <c r="B84" s="625" t="e">
        <f>VLOOKUP(A84, SDs!_xlnm.Print_Area, 2, FALSE)</f>
        <v>#N/A</v>
      </c>
      <c r="C84" s="768"/>
      <c r="D84" s="769"/>
      <c r="E84" s="786"/>
      <c r="F84" s="502"/>
      <c r="G84" s="786"/>
      <c r="H84" s="786"/>
      <c r="I84" s="786"/>
      <c r="J84" s="541"/>
      <c r="K84" s="541"/>
      <c r="L84" s="339" t="e">
        <f>VLOOKUP(A84, SDs!_xlnm.Print_Area, 3, FALSE)</f>
        <v>#N/A</v>
      </c>
      <c r="M84" s="339" t="e">
        <f>VLOOKUP(A84, SDs!_xlnm.Print_Area, 4, FALSE)</f>
        <v>#N/A</v>
      </c>
      <c r="N84" s="339" t="e">
        <f>VLOOKUP(A84, SDs!_xlnm.Print_Area, 5, FALSE)</f>
        <v>#N/A</v>
      </c>
      <c r="O84" s="735" t="e">
        <f>VLOOKUP(A84, SDs!_xlnm.Print_Area, 6, FALSE)</f>
        <v>#N/A</v>
      </c>
      <c r="P84" s="339" t="e">
        <f>VLOOKUP(A84, SDs!_xlnm.Print_Area, 7, FALSE)</f>
        <v>#N/A</v>
      </c>
      <c r="Q84" s="814"/>
      <c r="R84" s="505"/>
      <c r="S84" s="505"/>
      <c r="T84" s="505"/>
      <c r="U84" s="511"/>
      <c r="V84" s="511"/>
      <c r="W84" s="297" t="e">
        <f>VLOOKUP(A84, SDs!_xlnm.Print_Area, 8, FALSE)</f>
        <v>#N/A</v>
      </c>
      <c r="X84" s="511"/>
      <c r="Y84" s="583"/>
      <c r="Z84" s="504"/>
      <c r="AA84" s="770"/>
      <c r="AB84" s="771"/>
      <c r="AC84" s="345"/>
      <c r="AG84" s="772"/>
    </row>
    <row r="85" spans="1:33" s="773" customFormat="1" x14ac:dyDescent="0.35">
      <c r="A85" s="767"/>
      <c r="B85" s="625" t="e">
        <f>VLOOKUP(A85, SDs!_xlnm.Print_Area, 2, FALSE)</f>
        <v>#N/A</v>
      </c>
      <c r="C85" s="768"/>
      <c r="D85" s="769"/>
      <c r="E85" s="786"/>
      <c r="F85" s="502"/>
      <c r="G85" s="786"/>
      <c r="H85" s="786"/>
      <c r="I85" s="786"/>
      <c r="J85" s="541"/>
      <c r="K85" s="541"/>
      <c r="L85" s="339" t="e">
        <f>VLOOKUP(A85, SDs!_xlnm.Print_Area, 3, FALSE)</f>
        <v>#N/A</v>
      </c>
      <c r="M85" s="339" t="e">
        <f>VLOOKUP(A85, SDs!_xlnm.Print_Area, 4, FALSE)</f>
        <v>#N/A</v>
      </c>
      <c r="N85" s="339" t="e">
        <f>VLOOKUP(A85, SDs!_xlnm.Print_Area, 5, FALSE)</f>
        <v>#N/A</v>
      </c>
      <c r="O85" s="735" t="e">
        <f>VLOOKUP(A85, SDs!_xlnm.Print_Area, 6, FALSE)</f>
        <v>#N/A</v>
      </c>
      <c r="P85" s="339" t="e">
        <f>VLOOKUP(A85, SDs!_xlnm.Print_Area, 7, FALSE)</f>
        <v>#N/A</v>
      </c>
      <c r="Q85" s="814"/>
      <c r="R85" s="505"/>
      <c r="S85" s="505"/>
      <c r="T85" s="505"/>
      <c r="U85" s="511"/>
      <c r="V85" s="511"/>
      <c r="W85" s="297" t="e">
        <f>VLOOKUP(A85, SDs!_xlnm.Print_Area, 8, FALSE)</f>
        <v>#N/A</v>
      </c>
      <c r="X85" s="511"/>
      <c r="Y85" s="796"/>
      <c r="Z85" s="620"/>
      <c r="AA85" s="770"/>
      <c r="AB85" s="771"/>
      <c r="AC85" s="345"/>
      <c r="AG85" s="772"/>
    </row>
    <row r="86" spans="1:33" s="773" customFormat="1" x14ac:dyDescent="0.35">
      <c r="A86" s="767"/>
      <c r="B86" s="625" t="e">
        <f>VLOOKUP(A86, SDs!_xlnm.Print_Area, 2, FALSE)</f>
        <v>#N/A</v>
      </c>
      <c r="C86" s="768"/>
      <c r="D86" s="769"/>
      <c r="E86" s="786"/>
      <c r="F86" s="502"/>
      <c r="G86" s="786"/>
      <c r="H86" s="786"/>
      <c r="I86" s="786"/>
      <c r="J86" s="541"/>
      <c r="K86" s="541"/>
      <c r="L86" s="339" t="e">
        <f>VLOOKUP(A86, SDs!_xlnm.Print_Area, 3, FALSE)</f>
        <v>#N/A</v>
      </c>
      <c r="M86" s="339" t="e">
        <f>VLOOKUP(A86, SDs!_xlnm.Print_Area, 4, FALSE)</f>
        <v>#N/A</v>
      </c>
      <c r="N86" s="339" t="e">
        <f>VLOOKUP(A86, SDs!_xlnm.Print_Area, 5, FALSE)</f>
        <v>#N/A</v>
      </c>
      <c r="O86" s="735" t="e">
        <f>VLOOKUP(A86, SDs!_xlnm.Print_Area, 6, FALSE)</f>
        <v>#N/A</v>
      </c>
      <c r="P86" s="339" t="e">
        <f>VLOOKUP(A86, SDs!_xlnm.Print_Area, 7, FALSE)</f>
        <v>#N/A</v>
      </c>
      <c r="Q86" s="814"/>
      <c r="R86" s="505"/>
      <c r="S86" s="505"/>
      <c r="T86" s="505"/>
      <c r="U86" s="511"/>
      <c r="V86" s="511"/>
      <c r="W86" s="297" t="e">
        <f>VLOOKUP(A86, SDs!_xlnm.Print_Area, 8, FALSE)</f>
        <v>#N/A</v>
      </c>
      <c r="X86" s="511"/>
      <c r="Y86" s="583"/>
      <c r="Z86" s="504"/>
      <c r="AA86" s="770"/>
      <c r="AB86" s="771"/>
      <c r="AC86" s="345"/>
      <c r="AG86" s="772"/>
    </row>
    <row r="87" spans="1:33" s="773" customFormat="1" x14ac:dyDescent="0.35">
      <c r="A87" s="767"/>
      <c r="B87" s="625" t="e">
        <f>VLOOKUP(A87, SDs!_xlnm.Print_Area, 2, FALSE)</f>
        <v>#N/A</v>
      </c>
      <c r="C87" s="768"/>
      <c r="D87" s="769"/>
      <c r="E87" s="786"/>
      <c r="F87" s="502"/>
      <c r="G87" s="786"/>
      <c r="H87" s="786"/>
      <c r="I87" s="786"/>
      <c r="J87" s="541"/>
      <c r="K87" s="541"/>
      <c r="L87" s="339" t="e">
        <f>VLOOKUP(A87, SDs!_xlnm.Print_Area, 3, FALSE)</f>
        <v>#N/A</v>
      </c>
      <c r="M87" s="339" t="e">
        <f>VLOOKUP(A87, SDs!_xlnm.Print_Area, 4, FALSE)</f>
        <v>#N/A</v>
      </c>
      <c r="N87" s="339" t="e">
        <f>VLOOKUP(A87, SDs!_xlnm.Print_Area, 5, FALSE)</f>
        <v>#N/A</v>
      </c>
      <c r="O87" s="735" t="e">
        <f>VLOOKUP(A87, SDs!_xlnm.Print_Area, 6, FALSE)</f>
        <v>#N/A</v>
      </c>
      <c r="P87" s="339" t="e">
        <f>VLOOKUP(A87, SDs!_xlnm.Print_Area, 7, FALSE)</f>
        <v>#N/A</v>
      </c>
      <c r="Q87" s="814"/>
      <c r="R87" s="505"/>
      <c r="S87" s="505"/>
      <c r="T87" s="505"/>
      <c r="U87" s="511"/>
      <c r="V87" s="511"/>
      <c r="W87" s="297" t="e">
        <f>VLOOKUP(A87, SDs!_xlnm.Print_Area, 8, FALSE)</f>
        <v>#N/A</v>
      </c>
      <c r="X87" s="511"/>
      <c r="Y87" s="583"/>
      <c r="Z87" s="504"/>
      <c r="AA87" s="770"/>
      <c r="AB87" s="771"/>
      <c r="AC87" s="345"/>
      <c r="AG87" s="772"/>
    </row>
    <row r="88" spans="1:33" s="773" customFormat="1" x14ac:dyDescent="0.35">
      <c r="A88" s="767"/>
      <c r="B88" s="625" t="e">
        <f>VLOOKUP(A88, SDs!_xlnm.Print_Area, 2, FALSE)</f>
        <v>#N/A</v>
      </c>
      <c r="C88" s="768"/>
      <c r="D88" s="769"/>
      <c r="E88" s="786"/>
      <c r="F88" s="502"/>
      <c r="G88" s="786"/>
      <c r="H88" s="786"/>
      <c r="I88" s="786"/>
      <c r="J88" s="541"/>
      <c r="K88" s="541"/>
      <c r="L88" s="339" t="e">
        <f>VLOOKUP(A88, SDs!_xlnm.Print_Area, 3, FALSE)</f>
        <v>#N/A</v>
      </c>
      <c r="M88" s="339" t="e">
        <f>VLOOKUP(A88, SDs!_xlnm.Print_Area, 4, FALSE)</f>
        <v>#N/A</v>
      </c>
      <c r="N88" s="339" t="e">
        <f>VLOOKUP(A88, SDs!_xlnm.Print_Area, 5, FALSE)</f>
        <v>#N/A</v>
      </c>
      <c r="O88" s="735" t="e">
        <f>VLOOKUP(A88, SDs!_xlnm.Print_Area, 6, FALSE)</f>
        <v>#N/A</v>
      </c>
      <c r="P88" s="339" t="e">
        <f>VLOOKUP(A88, SDs!_xlnm.Print_Area, 7, FALSE)</f>
        <v>#N/A</v>
      </c>
      <c r="Q88" s="814"/>
      <c r="R88" s="505"/>
      <c r="S88" s="505"/>
      <c r="T88" s="505"/>
      <c r="U88" s="511"/>
      <c r="V88" s="511"/>
      <c r="W88" s="297" t="e">
        <f>VLOOKUP(A88, SDs!_xlnm.Print_Area, 8, FALSE)</f>
        <v>#N/A</v>
      </c>
      <c r="X88" s="511"/>
      <c r="Y88" s="583"/>
      <c r="Z88" s="504"/>
      <c r="AA88" s="770"/>
      <c r="AB88" s="771"/>
      <c r="AC88" s="345"/>
      <c r="AG88" s="772"/>
    </row>
    <row r="89" spans="1:33" s="773" customFormat="1" x14ac:dyDescent="0.35">
      <c r="A89" s="767"/>
      <c r="B89" s="625" t="e">
        <f>VLOOKUP(A89, SDs!_xlnm.Print_Area, 2, FALSE)</f>
        <v>#N/A</v>
      </c>
      <c r="C89" s="768"/>
      <c r="D89" s="769"/>
      <c r="E89" s="786"/>
      <c r="F89" s="502"/>
      <c r="G89" s="786"/>
      <c r="H89" s="786"/>
      <c r="I89" s="786"/>
      <c r="J89" s="541"/>
      <c r="K89" s="541"/>
      <c r="L89" s="339" t="e">
        <f>VLOOKUP(A89, SDs!_xlnm.Print_Area, 3, FALSE)</f>
        <v>#N/A</v>
      </c>
      <c r="M89" s="339" t="e">
        <f>VLOOKUP(A89, SDs!_xlnm.Print_Area, 4, FALSE)</f>
        <v>#N/A</v>
      </c>
      <c r="N89" s="339" t="e">
        <f>VLOOKUP(A89, SDs!_xlnm.Print_Area, 5, FALSE)</f>
        <v>#N/A</v>
      </c>
      <c r="O89" s="735" t="e">
        <f>VLOOKUP(A89, SDs!_xlnm.Print_Area, 6, FALSE)</f>
        <v>#N/A</v>
      </c>
      <c r="P89" s="339" t="e">
        <f>VLOOKUP(A89, SDs!_xlnm.Print_Area, 7, FALSE)</f>
        <v>#N/A</v>
      </c>
      <c r="Q89" s="814"/>
      <c r="R89" s="505"/>
      <c r="S89" s="505"/>
      <c r="T89" s="505"/>
      <c r="U89" s="511"/>
      <c r="V89" s="511"/>
      <c r="W89" s="297" t="e">
        <f>VLOOKUP(A89, SDs!_xlnm.Print_Area, 8, FALSE)</f>
        <v>#N/A</v>
      </c>
      <c r="X89" s="511"/>
      <c r="Y89" s="583"/>
      <c r="Z89" s="504"/>
      <c r="AA89" s="770"/>
      <c r="AB89" s="771"/>
      <c r="AC89" s="345"/>
      <c r="AG89" s="772"/>
    </row>
    <row r="90" spans="1:33" s="773" customFormat="1" x14ac:dyDescent="0.35">
      <c r="A90" s="767"/>
      <c r="B90" s="625" t="e">
        <f>VLOOKUP(A90, SDs!_xlnm.Print_Area, 2, FALSE)</f>
        <v>#N/A</v>
      </c>
      <c r="C90" s="768"/>
      <c r="D90" s="769"/>
      <c r="E90" s="786"/>
      <c r="F90" s="502"/>
      <c r="G90" s="786"/>
      <c r="H90" s="786"/>
      <c r="I90" s="786"/>
      <c r="J90" s="541"/>
      <c r="K90" s="541"/>
      <c r="L90" s="339" t="e">
        <f>VLOOKUP(A90, SDs!_xlnm.Print_Area, 3, FALSE)</f>
        <v>#N/A</v>
      </c>
      <c r="M90" s="339" t="e">
        <f>VLOOKUP(A90, SDs!_xlnm.Print_Area, 4, FALSE)</f>
        <v>#N/A</v>
      </c>
      <c r="N90" s="339" t="e">
        <f>VLOOKUP(A90, SDs!_xlnm.Print_Area, 5, FALSE)</f>
        <v>#N/A</v>
      </c>
      <c r="O90" s="735" t="e">
        <f>VLOOKUP(A90, SDs!_xlnm.Print_Area, 6, FALSE)</f>
        <v>#N/A</v>
      </c>
      <c r="P90" s="339" t="e">
        <f>VLOOKUP(A90, SDs!_xlnm.Print_Area, 7, FALSE)</f>
        <v>#N/A</v>
      </c>
      <c r="Q90" s="814"/>
      <c r="R90" s="505"/>
      <c r="S90" s="505"/>
      <c r="T90" s="505"/>
      <c r="U90" s="511"/>
      <c r="V90" s="511"/>
      <c r="W90" s="297" t="e">
        <f>VLOOKUP(A90, SDs!_xlnm.Print_Area, 8, FALSE)</f>
        <v>#N/A</v>
      </c>
      <c r="X90" s="511"/>
      <c r="Y90" s="583"/>
      <c r="Z90" s="504"/>
      <c r="AA90" s="770"/>
      <c r="AB90" s="771"/>
      <c r="AC90" s="345"/>
      <c r="AG90" s="772"/>
    </row>
    <row r="91" spans="1:33" s="773" customFormat="1" x14ac:dyDescent="0.35">
      <c r="A91" s="767"/>
      <c r="B91" s="625" t="e">
        <f>VLOOKUP(A91, SDs!_xlnm.Print_Area, 2, FALSE)</f>
        <v>#N/A</v>
      </c>
      <c r="C91" s="768"/>
      <c r="D91" s="769"/>
      <c r="E91" s="786"/>
      <c r="F91" s="502"/>
      <c r="G91" s="786"/>
      <c r="H91" s="786"/>
      <c r="I91" s="786"/>
      <c r="J91" s="541"/>
      <c r="K91" s="541"/>
      <c r="L91" s="339" t="e">
        <f>VLOOKUP(A91, SDs!_xlnm.Print_Area, 3, FALSE)</f>
        <v>#N/A</v>
      </c>
      <c r="M91" s="339" t="e">
        <f>VLOOKUP(A91, SDs!_xlnm.Print_Area, 4, FALSE)</f>
        <v>#N/A</v>
      </c>
      <c r="N91" s="339" t="e">
        <f>VLOOKUP(A91, SDs!_xlnm.Print_Area, 5, FALSE)</f>
        <v>#N/A</v>
      </c>
      <c r="O91" s="735" t="e">
        <f>VLOOKUP(A91, SDs!_xlnm.Print_Area, 6, FALSE)</f>
        <v>#N/A</v>
      </c>
      <c r="P91" s="339" t="e">
        <f>VLOOKUP(A91, SDs!_xlnm.Print_Area, 7, FALSE)</f>
        <v>#N/A</v>
      </c>
      <c r="Q91" s="814"/>
      <c r="R91" s="505"/>
      <c r="S91" s="505"/>
      <c r="T91" s="505"/>
      <c r="U91" s="511"/>
      <c r="V91" s="511"/>
      <c r="W91" s="297" t="e">
        <f>VLOOKUP(A91, SDs!_xlnm.Print_Area, 8, FALSE)</f>
        <v>#N/A</v>
      </c>
      <c r="X91" s="511"/>
      <c r="Y91" s="583"/>
      <c r="Z91" s="504"/>
      <c r="AA91" s="770"/>
      <c r="AB91" s="771"/>
      <c r="AC91" s="345"/>
      <c r="AG91" s="772"/>
    </row>
    <row r="92" spans="1:33" s="773" customFormat="1" x14ac:dyDescent="0.35">
      <c r="A92" s="767"/>
      <c r="B92" s="625" t="e">
        <f>VLOOKUP(A92, SDs!_xlnm.Print_Area, 2, FALSE)</f>
        <v>#N/A</v>
      </c>
      <c r="C92" s="768"/>
      <c r="D92" s="769"/>
      <c r="E92" s="786"/>
      <c r="F92" s="502"/>
      <c r="G92" s="786"/>
      <c r="H92" s="786"/>
      <c r="I92" s="786"/>
      <c r="J92" s="541"/>
      <c r="K92" s="541"/>
      <c r="L92" s="339" t="e">
        <f>VLOOKUP(A92, SDs!_xlnm.Print_Area, 3, FALSE)</f>
        <v>#N/A</v>
      </c>
      <c r="M92" s="339" t="e">
        <f>VLOOKUP(A92, SDs!_xlnm.Print_Area, 4, FALSE)</f>
        <v>#N/A</v>
      </c>
      <c r="N92" s="339" t="e">
        <f>VLOOKUP(A92, SDs!_xlnm.Print_Area, 5, FALSE)</f>
        <v>#N/A</v>
      </c>
      <c r="O92" s="735" t="e">
        <f>VLOOKUP(A92, SDs!_xlnm.Print_Area, 6, FALSE)</f>
        <v>#N/A</v>
      </c>
      <c r="P92" s="339" t="e">
        <f>VLOOKUP(A92, SDs!_xlnm.Print_Area, 7, FALSE)</f>
        <v>#N/A</v>
      </c>
      <c r="Q92" s="814"/>
      <c r="R92" s="506"/>
      <c r="S92" s="505"/>
      <c r="T92" s="505"/>
      <c r="U92" s="511"/>
      <c r="V92" s="511"/>
      <c r="W92" s="297" t="e">
        <f>VLOOKUP(A92, SDs!_xlnm.Print_Area, 8, FALSE)</f>
        <v>#N/A</v>
      </c>
      <c r="X92" s="511"/>
      <c r="Y92" s="583"/>
      <c r="Z92" s="504"/>
      <c r="AA92" s="770"/>
      <c r="AB92" s="771"/>
      <c r="AC92" s="345"/>
      <c r="AG92" s="772"/>
    </row>
    <row r="93" spans="1:33" s="773" customFormat="1" x14ac:dyDescent="0.35">
      <c r="A93" s="767"/>
      <c r="B93" s="625" t="e">
        <f>VLOOKUP(A93, SDs!_xlnm.Print_Area, 2, FALSE)</f>
        <v>#N/A</v>
      </c>
      <c r="C93" s="768"/>
      <c r="D93" s="769"/>
      <c r="E93" s="786"/>
      <c r="F93" s="502"/>
      <c r="G93" s="786"/>
      <c r="H93" s="786"/>
      <c r="I93" s="786"/>
      <c r="J93" s="541"/>
      <c r="K93" s="541"/>
      <c r="L93" s="339" t="e">
        <f>VLOOKUP(A93, SDs!_xlnm.Print_Area, 3, FALSE)</f>
        <v>#N/A</v>
      </c>
      <c r="M93" s="339" t="e">
        <f>VLOOKUP(A93, SDs!_xlnm.Print_Area, 4, FALSE)</f>
        <v>#N/A</v>
      </c>
      <c r="N93" s="339" t="e">
        <f>VLOOKUP(A93, SDs!_xlnm.Print_Area, 5, FALSE)</f>
        <v>#N/A</v>
      </c>
      <c r="O93" s="735" t="e">
        <f>VLOOKUP(A93, SDs!_xlnm.Print_Area, 6, FALSE)</f>
        <v>#N/A</v>
      </c>
      <c r="P93" s="339" t="e">
        <f>VLOOKUP(A93, SDs!_xlnm.Print_Area, 7, FALSE)</f>
        <v>#N/A</v>
      </c>
      <c r="Q93" s="814"/>
      <c r="R93" s="505"/>
      <c r="S93" s="505"/>
      <c r="T93" s="505"/>
      <c r="U93" s="511"/>
      <c r="V93" s="511"/>
      <c r="W93" s="297" t="e">
        <f>VLOOKUP(A93, SDs!_xlnm.Print_Area, 8, FALSE)</f>
        <v>#N/A</v>
      </c>
      <c r="X93" s="511"/>
      <c r="Y93" s="583"/>
      <c r="Z93" s="504"/>
      <c r="AA93" s="770"/>
      <c r="AB93" s="771"/>
      <c r="AC93" s="345"/>
      <c r="AG93" s="772"/>
    </row>
    <row r="94" spans="1:33" s="773" customFormat="1" x14ac:dyDescent="0.35">
      <c r="A94" s="767"/>
      <c r="B94" s="625" t="e">
        <f>VLOOKUP(A94, SDs!_xlnm.Print_Area, 2, FALSE)</f>
        <v>#N/A</v>
      </c>
      <c r="C94" s="768"/>
      <c r="D94" s="769"/>
      <c r="E94" s="786"/>
      <c r="F94" s="502"/>
      <c r="G94" s="786"/>
      <c r="H94" s="786"/>
      <c r="I94" s="786"/>
      <c r="J94" s="541"/>
      <c r="K94" s="541"/>
      <c r="L94" s="339" t="e">
        <f>VLOOKUP(A94, SDs!_xlnm.Print_Area, 3, FALSE)</f>
        <v>#N/A</v>
      </c>
      <c r="M94" s="339" t="e">
        <f>VLOOKUP(A94, SDs!_xlnm.Print_Area, 4, FALSE)</f>
        <v>#N/A</v>
      </c>
      <c r="N94" s="339" t="e">
        <f>VLOOKUP(A94, SDs!_xlnm.Print_Area, 5, FALSE)</f>
        <v>#N/A</v>
      </c>
      <c r="O94" s="735" t="e">
        <f>VLOOKUP(A94, SDs!_xlnm.Print_Area, 6, FALSE)</f>
        <v>#N/A</v>
      </c>
      <c r="P94" s="339" t="e">
        <f>VLOOKUP(A94, SDs!_xlnm.Print_Area, 7, FALSE)</f>
        <v>#N/A</v>
      </c>
      <c r="Q94" s="814"/>
      <c r="R94" s="505"/>
      <c r="S94" s="505"/>
      <c r="T94" s="505"/>
      <c r="U94" s="511"/>
      <c r="V94" s="511"/>
      <c r="W94" s="297" t="e">
        <f>VLOOKUP(A94, SDs!_xlnm.Print_Area, 8, FALSE)</f>
        <v>#N/A</v>
      </c>
      <c r="X94" s="511"/>
      <c r="Y94" s="584"/>
      <c r="Z94" s="504"/>
      <c r="AA94" s="770"/>
      <c r="AB94" s="771"/>
      <c r="AC94" s="345"/>
      <c r="AG94" s="772"/>
    </row>
    <row r="95" spans="1:33" s="773" customFormat="1" x14ac:dyDescent="0.35">
      <c r="A95" s="767"/>
      <c r="B95" s="625" t="e">
        <f>VLOOKUP(A95, SDs!_xlnm.Print_Area, 2, FALSE)</f>
        <v>#N/A</v>
      </c>
      <c r="C95" s="768"/>
      <c r="D95" s="769"/>
      <c r="E95" s="786"/>
      <c r="F95" s="502"/>
      <c r="G95" s="786"/>
      <c r="H95" s="786"/>
      <c r="I95" s="786"/>
      <c r="J95" s="541"/>
      <c r="K95" s="541"/>
      <c r="L95" s="339" t="e">
        <f>VLOOKUP(A95, SDs!_xlnm.Print_Area, 3, FALSE)</f>
        <v>#N/A</v>
      </c>
      <c r="M95" s="339" t="e">
        <f>VLOOKUP(A95, SDs!_xlnm.Print_Area, 4, FALSE)</f>
        <v>#N/A</v>
      </c>
      <c r="N95" s="339" t="e">
        <f>VLOOKUP(A95, SDs!_xlnm.Print_Area, 5, FALSE)</f>
        <v>#N/A</v>
      </c>
      <c r="O95" s="735" t="e">
        <f>VLOOKUP(A95, SDs!_xlnm.Print_Area, 6, FALSE)</f>
        <v>#N/A</v>
      </c>
      <c r="P95" s="339" t="e">
        <f>VLOOKUP(A95, SDs!_xlnm.Print_Area, 7, FALSE)</f>
        <v>#N/A</v>
      </c>
      <c r="Q95" s="814"/>
      <c r="R95" s="505"/>
      <c r="S95" s="505"/>
      <c r="T95" s="505"/>
      <c r="U95" s="511"/>
      <c r="V95" s="511"/>
      <c r="W95" s="297" t="e">
        <f>VLOOKUP(A95, SDs!_xlnm.Print_Area, 8, FALSE)</f>
        <v>#N/A</v>
      </c>
      <c r="X95" s="511"/>
      <c r="Y95" s="584"/>
      <c r="Z95" s="504"/>
      <c r="AA95" s="770"/>
      <c r="AB95" s="771"/>
      <c r="AC95" s="345"/>
      <c r="AG95" s="772"/>
    </row>
    <row r="96" spans="1:33" s="773" customFormat="1" x14ac:dyDescent="0.35">
      <c r="A96" s="767"/>
      <c r="B96" s="625" t="e">
        <f>VLOOKUP(A96, SDs!_xlnm.Print_Area, 2, FALSE)</f>
        <v>#N/A</v>
      </c>
      <c r="C96" s="768"/>
      <c r="D96" s="769"/>
      <c r="E96" s="786"/>
      <c r="F96" s="502"/>
      <c r="G96" s="786"/>
      <c r="H96" s="786"/>
      <c r="I96" s="786"/>
      <c r="J96" s="541"/>
      <c r="K96" s="541"/>
      <c r="L96" s="339" t="e">
        <f>VLOOKUP(A96, SDs!_xlnm.Print_Area, 3, FALSE)</f>
        <v>#N/A</v>
      </c>
      <c r="M96" s="339" t="e">
        <f>VLOOKUP(A96, SDs!_xlnm.Print_Area, 4, FALSE)</f>
        <v>#N/A</v>
      </c>
      <c r="N96" s="339" t="e">
        <f>VLOOKUP(A96, SDs!_xlnm.Print_Area, 5, FALSE)</f>
        <v>#N/A</v>
      </c>
      <c r="O96" s="735" t="e">
        <f>VLOOKUP(A96, SDs!_xlnm.Print_Area, 6, FALSE)</f>
        <v>#N/A</v>
      </c>
      <c r="P96" s="339" t="e">
        <f>VLOOKUP(A96, SDs!_xlnm.Print_Area, 7, FALSE)</f>
        <v>#N/A</v>
      </c>
      <c r="Q96" s="814"/>
      <c r="R96" s="505"/>
      <c r="S96" s="505"/>
      <c r="T96" s="505"/>
      <c r="U96" s="511"/>
      <c r="V96" s="511"/>
      <c r="W96" s="297" t="e">
        <f>VLOOKUP(A96, SDs!_xlnm.Print_Area, 8, FALSE)</f>
        <v>#N/A</v>
      </c>
      <c r="X96" s="511"/>
      <c r="Y96" s="583"/>
      <c r="Z96" s="504"/>
      <c r="AA96" s="770"/>
      <c r="AB96" s="771"/>
      <c r="AC96" s="345"/>
      <c r="AG96" s="772"/>
    </row>
    <row r="97" spans="1:33" s="773" customFormat="1" x14ac:dyDescent="0.35">
      <c r="A97" s="767"/>
      <c r="B97" s="625" t="e">
        <f>VLOOKUP(A97, SDs!_xlnm.Print_Area, 2, FALSE)</f>
        <v>#N/A</v>
      </c>
      <c r="C97" s="768"/>
      <c r="D97" s="769"/>
      <c r="E97" s="786"/>
      <c r="F97" s="502"/>
      <c r="G97" s="786"/>
      <c r="H97" s="786"/>
      <c r="I97" s="786"/>
      <c r="J97" s="541"/>
      <c r="K97" s="541"/>
      <c r="L97" s="339" t="e">
        <f>VLOOKUP(A97, SDs!_xlnm.Print_Area, 3, FALSE)</f>
        <v>#N/A</v>
      </c>
      <c r="M97" s="339" t="e">
        <f>VLOOKUP(A97, SDs!_xlnm.Print_Area, 4, FALSE)</f>
        <v>#N/A</v>
      </c>
      <c r="N97" s="339" t="e">
        <f>VLOOKUP(A97, SDs!_xlnm.Print_Area, 5, FALSE)</f>
        <v>#N/A</v>
      </c>
      <c r="O97" s="735" t="e">
        <f>VLOOKUP(A97, SDs!_xlnm.Print_Area, 6, FALSE)</f>
        <v>#N/A</v>
      </c>
      <c r="P97" s="339" t="e">
        <f>VLOOKUP(A97, SDs!_xlnm.Print_Area, 7, FALSE)</f>
        <v>#N/A</v>
      </c>
      <c r="Q97" s="814"/>
      <c r="R97" s="505"/>
      <c r="S97" s="505"/>
      <c r="T97" s="505"/>
      <c r="U97" s="511"/>
      <c r="V97" s="511"/>
      <c r="W97" s="297" t="e">
        <f>VLOOKUP(A97, SDs!_xlnm.Print_Area, 8, FALSE)</f>
        <v>#N/A</v>
      </c>
      <c r="X97" s="511"/>
      <c r="Y97" s="583"/>
      <c r="Z97" s="504"/>
      <c r="AA97" s="770"/>
      <c r="AB97" s="771"/>
      <c r="AC97" s="797"/>
      <c r="AG97" s="772"/>
    </row>
    <row r="98" spans="1:33" s="773" customFormat="1" x14ac:dyDescent="0.35">
      <c r="A98" s="767"/>
      <c r="B98" s="625" t="e">
        <f>VLOOKUP(A98, SDs!_xlnm.Print_Area, 2, FALSE)</f>
        <v>#N/A</v>
      </c>
      <c r="C98" s="768"/>
      <c r="D98" s="769"/>
      <c r="E98" s="786"/>
      <c r="F98" s="502"/>
      <c r="G98" s="786"/>
      <c r="H98" s="786"/>
      <c r="I98" s="786"/>
      <c r="J98" s="541"/>
      <c r="K98" s="541"/>
      <c r="L98" s="339" t="e">
        <f>VLOOKUP(A98, SDs!_xlnm.Print_Area, 3, FALSE)</f>
        <v>#N/A</v>
      </c>
      <c r="M98" s="339" t="e">
        <f>VLOOKUP(A98, SDs!_xlnm.Print_Area, 4, FALSE)</f>
        <v>#N/A</v>
      </c>
      <c r="N98" s="339" t="e">
        <f>VLOOKUP(A98, SDs!_xlnm.Print_Area, 5, FALSE)</f>
        <v>#N/A</v>
      </c>
      <c r="O98" s="735" t="e">
        <f>VLOOKUP(A98, SDs!_xlnm.Print_Area, 6, FALSE)</f>
        <v>#N/A</v>
      </c>
      <c r="P98" s="339" t="e">
        <f>VLOOKUP(A98, SDs!_xlnm.Print_Area, 7, FALSE)</f>
        <v>#N/A</v>
      </c>
      <c r="Q98" s="814"/>
      <c r="R98" s="505"/>
      <c r="S98" s="505"/>
      <c r="T98" s="505"/>
      <c r="U98" s="511"/>
      <c r="V98" s="511"/>
      <c r="W98" s="297" t="e">
        <f>VLOOKUP(A98, SDs!_xlnm.Print_Area, 8, FALSE)</f>
        <v>#N/A</v>
      </c>
      <c r="X98" s="511"/>
      <c r="Y98" s="583"/>
      <c r="Z98" s="504"/>
      <c r="AA98" s="770"/>
      <c r="AB98" s="771"/>
      <c r="AC98" s="798"/>
      <c r="AG98" s="772"/>
    </row>
    <row r="99" spans="1:33" s="773" customFormat="1" x14ac:dyDescent="0.35">
      <c r="A99" s="767"/>
      <c r="B99" s="625" t="e">
        <f>VLOOKUP(A99, SDs!_xlnm.Print_Area, 2, FALSE)</f>
        <v>#N/A</v>
      </c>
      <c r="C99" s="768"/>
      <c r="D99" s="769"/>
      <c r="E99" s="786"/>
      <c r="F99" s="502"/>
      <c r="G99" s="786"/>
      <c r="H99" s="786"/>
      <c r="I99" s="786"/>
      <c r="J99" s="541"/>
      <c r="K99" s="541"/>
      <c r="L99" s="339" t="e">
        <f>VLOOKUP(A99, SDs!_xlnm.Print_Area, 3, FALSE)</f>
        <v>#N/A</v>
      </c>
      <c r="M99" s="339" t="e">
        <f>VLOOKUP(A99, SDs!_xlnm.Print_Area, 4, FALSE)</f>
        <v>#N/A</v>
      </c>
      <c r="N99" s="339" t="e">
        <f>VLOOKUP(A99, SDs!_xlnm.Print_Area, 5, FALSE)</f>
        <v>#N/A</v>
      </c>
      <c r="O99" s="735" t="e">
        <f>VLOOKUP(A99, SDs!_xlnm.Print_Area, 6, FALSE)</f>
        <v>#N/A</v>
      </c>
      <c r="P99" s="339" t="e">
        <f>VLOOKUP(A99, SDs!_xlnm.Print_Area, 7, FALSE)</f>
        <v>#N/A</v>
      </c>
      <c r="Q99" s="814"/>
      <c r="R99" s="505"/>
      <c r="S99" s="505"/>
      <c r="T99" s="505"/>
      <c r="U99" s="511"/>
      <c r="V99" s="511"/>
      <c r="W99" s="297" t="e">
        <f>VLOOKUP(A99, SDs!_xlnm.Print_Area, 8, FALSE)</f>
        <v>#N/A</v>
      </c>
      <c r="X99" s="511"/>
      <c r="Y99" s="583"/>
      <c r="Z99" s="504"/>
      <c r="AA99" s="770"/>
      <c r="AB99" s="771"/>
      <c r="AC99" s="345"/>
      <c r="AG99" s="772"/>
    </row>
    <row r="100" spans="1:33" s="773" customFormat="1" x14ac:dyDescent="0.35">
      <c r="A100" s="767"/>
      <c r="B100" s="625" t="e">
        <f>VLOOKUP(A100, SDs!_xlnm.Print_Area, 2, FALSE)</f>
        <v>#N/A</v>
      </c>
      <c r="C100" s="768"/>
      <c r="D100" s="769"/>
      <c r="E100" s="786"/>
      <c r="F100" s="502"/>
      <c r="G100" s="786"/>
      <c r="H100" s="786"/>
      <c r="I100" s="786"/>
      <c r="J100" s="541"/>
      <c r="K100" s="541"/>
      <c r="L100" s="339" t="e">
        <f>VLOOKUP(A100, SDs!_xlnm.Print_Area, 3, FALSE)</f>
        <v>#N/A</v>
      </c>
      <c r="M100" s="339" t="e">
        <f>VLOOKUP(A100, SDs!_xlnm.Print_Area, 4, FALSE)</f>
        <v>#N/A</v>
      </c>
      <c r="N100" s="339" t="e">
        <f>VLOOKUP(A100, SDs!_xlnm.Print_Area, 5, FALSE)</f>
        <v>#N/A</v>
      </c>
      <c r="O100" s="735" t="e">
        <f>VLOOKUP(A100, SDs!_xlnm.Print_Area, 6, FALSE)</f>
        <v>#N/A</v>
      </c>
      <c r="P100" s="339" t="e">
        <f>VLOOKUP(A100, SDs!_xlnm.Print_Area, 7, FALSE)</f>
        <v>#N/A</v>
      </c>
      <c r="Q100" s="814"/>
      <c r="R100" s="505"/>
      <c r="S100" s="505"/>
      <c r="T100" s="505"/>
      <c r="U100" s="511"/>
      <c r="V100" s="511"/>
      <c r="W100" s="297" t="e">
        <f>VLOOKUP(A100, SDs!_xlnm.Print_Area, 8, FALSE)</f>
        <v>#N/A</v>
      </c>
      <c r="X100" s="511"/>
      <c r="Y100" s="583"/>
      <c r="Z100" s="504"/>
      <c r="AA100" s="770"/>
      <c r="AB100" s="771"/>
      <c r="AC100" s="799"/>
      <c r="AG100" s="772"/>
    </row>
    <row r="101" spans="1:33" s="773" customFormat="1" x14ac:dyDescent="0.35">
      <c r="A101" s="767"/>
      <c r="B101" s="625" t="e">
        <f>VLOOKUP(A101, SDs!_xlnm.Print_Area, 2, FALSE)</f>
        <v>#N/A</v>
      </c>
      <c r="C101" s="768"/>
      <c r="D101" s="769"/>
      <c r="E101" s="786"/>
      <c r="F101" s="502"/>
      <c r="G101" s="786"/>
      <c r="H101" s="786"/>
      <c r="I101" s="786"/>
      <c r="J101" s="541"/>
      <c r="K101" s="541"/>
      <c r="L101" s="339" t="e">
        <f>VLOOKUP(A101, SDs!_xlnm.Print_Area, 3, FALSE)</f>
        <v>#N/A</v>
      </c>
      <c r="M101" s="339" t="e">
        <f>VLOOKUP(A101, SDs!_xlnm.Print_Area, 4, FALSE)</f>
        <v>#N/A</v>
      </c>
      <c r="N101" s="339" t="e">
        <f>VLOOKUP(A101, SDs!_xlnm.Print_Area, 5, FALSE)</f>
        <v>#N/A</v>
      </c>
      <c r="O101" s="735" t="e">
        <f>VLOOKUP(A101, SDs!_xlnm.Print_Area, 6, FALSE)</f>
        <v>#N/A</v>
      </c>
      <c r="P101" s="339" t="e">
        <f>VLOOKUP(A101, SDs!_xlnm.Print_Area, 7, FALSE)</f>
        <v>#N/A</v>
      </c>
      <c r="Q101" s="814"/>
      <c r="R101" s="505"/>
      <c r="S101" s="505"/>
      <c r="T101" s="505"/>
      <c r="U101" s="511"/>
      <c r="V101" s="511"/>
      <c r="W101" s="297" t="e">
        <f>VLOOKUP(A101, SDs!_xlnm.Print_Area, 8, FALSE)</f>
        <v>#N/A</v>
      </c>
      <c r="X101" s="511"/>
      <c r="Y101" s="583"/>
      <c r="Z101" s="504"/>
      <c r="AA101" s="770"/>
      <c r="AB101" s="771"/>
      <c r="AC101" s="345"/>
      <c r="AG101" s="772"/>
    </row>
    <row r="102" spans="1:33" s="773" customFormat="1" x14ac:dyDescent="0.35">
      <c r="A102" s="767"/>
      <c r="B102" s="625" t="e">
        <f>VLOOKUP(A102, SDs!_xlnm.Print_Area, 2, FALSE)</f>
        <v>#N/A</v>
      </c>
      <c r="C102" s="768"/>
      <c r="D102" s="769"/>
      <c r="E102" s="786"/>
      <c r="F102" s="502"/>
      <c r="G102" s="786"/>
      <c r="H102" s="786"/>
      <c r="I102" s="786"/>
      <c r="J102" s="541"/>
      <c r="K102" s="541"/>
      <c r="L102" s="339" t="e">
        <f>VLOOKUP(A102, SDs!_xlnm.Print_Area, 3, FALSE)</f>
        <v>#N/A</v>
      </c>
      <c r="M102" s="339" t="e">
        <f>VLOOKUP(A102, SDs!_xlnm.Print_Area, 4, FALSE)</f>
        <v>#N/A</v>
      </c>
      <c r="N102" s="339" t="e">
        <f>VLOOKUP(A102, SDs!_xlnm.Print_Area, 5, FALSE)</f>
        <v>#N/A</v>
      </c>
      <c r="O102" s="735" t="e">
        <f>VLOOKUP(A102, SDs!_xlnm.Print_Area, 6, FALSE)</f>
        <v>#N/A</v>
      </c>
      <c r="P102" s="339" t="e">
        <f>VLOOKUP(A102, SDs!_xlnm.Print_Area, 7, FALSE)</f>
        <v>#N/A</v>
      </c>
      <c r="Q102" s="814"/>
      <c r="R102" s="505"/>
      <c r="S102" s="505"/>
      <c r="T102" s="505"/>
      <c r="U102" s="511"/>
      <c r="V102" s="511"/>
      <c r="W102" s="297" t="e">
        <f>VLOOKUP(A102, SDs!_xlnm.Print_Area, 8, FALSE)</f>
        <v>#N/A</v>
      </c>
      <c r="X102" s="511"/>
      <c r="Y102" s="583"/>
      <c r="Z102" s="504"/>
      <c r="AA102" s="770"/>
      <c r="AB102" s="771"/>
      <c r="AC102" s="345"/>
      <c r="AG102" s="772"/>
    </row>
    <row r="103" spans="1:33" s="773" customFormat="1" x14ac:dyDescent="0.35">
      <c r="A103" s="767"/>
      <c r="B103" s="625" t="e">
        <f>VLOOKUP(A103, SDs!_xlnm.Print_Area, 2, FALSE)</f>
        <v>#N/A</v>
      </c>
      <c r="C103" s="768"/>
      <c r="D103" s="769"/>
      <c r="E103" s="786"/>
      <c r="F103" s="502"/>
      <c r="G103" s="786"/>
      <c r="H103" s="786"/>
      <c r="I103" s="786"/>
      <c r="J103" s="541"/>
      <c r="K103" s="541"/>
      <c r="L103" s="339" t="e">
        <f>VLOOKUP(A103, SDs!_xlnm.Print_Area, 3, FALSE)</f>
        <v>#N/A</v>
      </c>
      <c r="M103" s="339" t="e">
        <f>VLOOKUP(A103, SDs!_xlnm.Print_Area, 4, FALSE)</f>
        <v>#N/A</v>
      </c>
      <c r="N103" s="339" t="e">
        <f>VLOOKUP(A103, SDs!_xlnm.Print_Area, 5, FALSE)</f>
        <v>#N/A</v>
      </c>
      <c r="O103" s="735" t="e">
        <f>VLOOKUP(A103, SDs!_xlnm.Print_Area, 6, FALSE)</f>
        <v>#N/A</v>
      </c>
      <c r="P103" s="339" t="e">
        <f>VLOOKUP(A103, SDs!_xlnm.Print_Area, 7, FALSE)</f>
        <v>#N/A</v>
      </c>
      <c r="Q103" s="814"/>
      <c r="R103" s="505"/>
      <c r="S103" s="505"/>
      <c r="T103" s="505"/>
      <c r="U103" s="511"/>
      <c r="V103" s="511"/>
      <c r="W103" s="297" t="e">
        <f>VLOOKUP(A103, SDs!_xlnm.Print_Area, 8, FALSE)</f>
        <v>#N/A</v>
      </c>
      <c r="X103" s="511"/>
      <c r="Y103" s="583"/>
      <c r="Z103" s="504"/>
      <c r="AA103" s="770"/>
      <c r="AB103" s="771"/>
      <c r="AC103" s="345"/>
      <c r="AG103" s="772"/>
    </row>
    <row r="104" spans="1:33" s="773" customFormat="1" x14ac:dyDescent="0.35">
      <c r="A104" s="767"/>
      <c r="B104" s="625" t="e">
        <f>VLOOKUP(A104, SDs!_xlnm.Print_Area, 2, FALSE)</f>
        <v>#N/A</v>
      </c>
      <c r="C104" s="768"/>
      <c r="D104" s="769"/>
      <c r="E104" s="786"/>
      <c r="F104" s="502"/>
      <c r="G104" s="786"/>
      <c r="H104" s="786"/>
      <c r="I104" s="786"/>
      <c r="J104" s="541"/>
      <c r="K104" s="541"/>
      <c r="L104" s="339" t="e">
        <f>VLOOKUP(A104, SDs!_xlnm.Print_Area, 3, FALSE)</f>
        <v>#N/A</v>
      </c>
      <c r="M104" s="339" t="e">
        <f>VLOOKUP(A104, SDs!_xlnm.Print_Area, 4, FALSE)</f>
        <v>#N/A</v>
      </c>
      <c r="N104" s="339" t="e">
        <f>VLOOKUP(A104, SDs!_xlnm.Print_Area, 5, FALSE)</f>
        <v>#N/A</v>
      </c>
      <c r="O104" s="735" t="e">
        <f>VLOOKUP(A104, SDs!_xlnm.Print_Area, 6, FALSE)</f>
        <v>#N/A</v>
      </c>
      <c r="P104" s="339" t="e">
        <f>VLOOKUP(A104, SDs!_xlnm.Print_Area, 7, FALSE)</f>
        <v>#N/A</v>
      </c>
      <c r="Q104" s="814"/>
      <c r="R104" s="505"/>
      <c r="S104" s="505"/>
      <c r="T104" s="505"/>
      <c r="U104" s="511"/>
      <c r="V104" s="511"/>
      <c r="W104" s="297" t="e">
        <f>VLOOKUP(A104, SDs!_xlnm.Print_Area, 8, FALSE)</f>
        <v>#N/A</v>
      </c>
      <c r="X104" s="511"/>
      <c r="Y104" s="583"/>
      <c r="Z104" s="504"/>
      <c r="AA104" s="770"/>
      <c r="AB104" s="771"/>
      <c r="AC104" s="621"/>
      <c r="AG104" s="772"/>
    </row>
    <row r="105" spans="1:33" s="773" customFormat="1" x14ac:dyDescent="0.35">
      <c r="A105" s="767"/>
      <c r="B105" s="625" t="e">
        <f>VLOOKUP(A105, SDs!_xlnm.Print_Area, 2, FALSE)</f>
        <v>#N/A</v>
      </c>
      <c r="C105" s="768"/>
      <c r="D105" s="769"/>
      <c r="E105" s="786"/>
      <c r="F105" s="502"/>
      <c r="G105" s="786"/>
      <c r="H105" s="786"/>
      <c r="I105" s="786"/>
      <c r="J105" s="541"/>
      <c r="K105" s="541"/>
      <c r="L105" s="339" t="e">
        <f>VLOOKUP(A105, SDs!_xlnm.Print_Area, 3, FALSE)</f>
        <v>#N/A</v>
      </c>
      <c r="M105" s="339" t="e">
        <f>VLOOKUP(A105, SDs!_xlnm.Print_Area, 4, FALSE)</f>
        <v>#N/A</v>
      </c>
      <c r="N105" s="339" t="e">
        <f>VLOOKUP(A105, SDs!_xlnm.Print_Area, 5, FALSE)</f>
        <v>#N/A</v>
      </c>
      <c r="O105" s="735" t="e">
        <f>VLOOKUP(A105, SDs!_xlnm.Print_Area, 6, FALSE)</f>
        <v>#N/A</v>
      </c>
      <c r="P105" s="339" t="e">
        <f>VLOOKUP(A105, SDs!_xlnm.Print_Area, 7, FALSE)</f>
        <v>#N/A</v>
      </c>
      <c r="Q105" s="814"/>
      <c r="R105" s="505"/>
      <c r="S105" s="505"/>
      <c r="T105" s="505"/>
      <c r="U105" s="511"/>
      <c r="V105" s="511"/>
      <c r="W105" s="297" t="e">
        <f>VLOOKUP(A105, SDs!_xlnm.Print_Area, 8, FALSE)</f>
        <v>#N/A</v>
      </c>
      <c r="X105" s="511"/>
      <c r="Y105" s="583"/>
      <c r="Z105" s="504"/>
      <c r="AA105" s="770"/>
      <c r="AB105" s="771"/>
      <c r="AC105" s="345"/>
      <c r="AG105" s="772"/>
    </row>
    <row r="106" spans="1:33" s="773" customFormat="1" x14ac:dyDescent="0.35">
      <c r="A106" s="767"/>
      <c r="B106" s="625" t="e">
        <f>VLOOKUP(A106, SDs!_xlnm.Print_Area, 2, FALSE)</f>
        <v>#N/A</v>
      </c>
      <c r="C106" s="768"/>
      <c r="D106" s="769"/>
      <c r="E106" s="786"/>
      <c r="F106" s="502"/>
      <c r="G106" s="786"/>
      <c r="H106" s="786"/>
      <c r="I106" s="786"/>
      <c r="J106" s="541"/>
      <c r="K106" s="541"/>
      <c r="L106" s="339" t="e">
        <f>VLOOKUP(A106, SDs!_xlnm.Print_Area, 3, FALSE)</f>
        <v>#N/A</v>
      </c>
      <c r="M106" s="339" t="e">
        <f>VLOOKUP(A106, SDs!_xlnm.Print_Area, 4, FALSE)</f>
        <v>#N/A</v>
      </c>
      <c r="N106" s="339" t="e">
        <f>VLOOKUP(A106, SDs!_xlnm.Print_Area, 5, FALSE)</f>
        <v>#N/A</v>
      </c>
      <c r="O106" s="735" t="e">
        <f>VLOOKUP(A106, SDs!_xlnm.Print_Area, 6, FALSE)</f>
        <v>#N/A</v>
      </c>
      <c r="P106" s="339" t="e">
        <f>VLOOKUP(A106, SDs!_xlnm.Print_Area, 7, FALSE)</f>
        <v>#N/A</v>
      </c>
      <c r="Q106" s="814"/>
      <c r="R106" s="505"/>
      <c r="S106" s="505"/>
      <c r="T106" s="505"/>
      <c r="U106" s="511"/>
      <c r="V106" s="511"/>
      <c r="W106" s="297" t="e">
        <f>VLOOKUP(A106, SDs!_xlnm.Print_Area, 8, FALSE)</f>
        <v>#N/A</v>
      </c>
      <c r="X106" s="511"/>
      <c r="Y106" s="583"/>
      <c r="Z106" s="504"/>
      <c r="AA106" s="770"/>
      <c r="AB106" s="771"/>
      <c r="AC106" s="345"/>
      <c r="AG106" s="772"/>
    </row>
    <row r="107" spans="1:33" s="773" customFormat="1" x14ac:dyDescent="0.35">
      <c r="A107" s="767"/>
      <c r="B107" s="625" t="e">
        <f>VLOOKUP(A107, SDs!_xlnm.Print_Area, 2, FALSE)</f>
        <v>#N/A</v>
      </c>
      <c r="C107" s="768"/>
      <c r="D107" s="769"/>
      <c r="E107" s="786"/>
      <c r="F107" s="502"/>
      <c r="G107" s="786"/>
      <c r="H107" s="786"/>
      <c r="I107" s="786"/>
      <c r="J107" s="541"/>
      <c r="K107" s="541"/>
      <c r="L107" s="339" t="e">
        <f>VLOOKUP(A107, SDs!_xlnm.Print_Area, 3, FALSE)</f>
        <v>#N/A</v>
      </c>
      <c r="M107" s="339" t="e">
        <f>VLOOKUP(A107, SDs!_xlnm.Print_Area, 4, FALSE)</f>
        <v>#N/A</v>
      </c>
      <c r="N107" s="339" t="e">
        <f>VLOOKUP(A107, SDs!_xlnm.Print_Area, 5, FALSE)</f>
        <v>#N/A</v>
      </c>
      <c r="O107" s="735" t="e">
        <f>VLOOKUP(A107, SDs!_xlnm.Print_Area, 6, FALSE)</f>
        <v>#N/A</v>
      </c>
      <c r="P107" s="339" t="e">
        <f>VLOOKUP(A107, SDs!_xlnm.Print_Area, 7, FALSE)</f>
        <v>#N/A</v>
      </c>
      <c r="Q107" s="814"/>
      <c r="R107" s="505"/>
      <c r="S107" s="505"/>
      <c r="T107" s="505"/>
      <c r="U107" s="511"/>
      <c r="V107" s="511"/>
      <c r="W107" s="297" t="e">
        <f>VLOOKUP(A107, SDs!_xlnm.Print_Area, 8, FALSE)</f>
        <v>#N/A</v>
      </c>
      <c r="X107" s="511"/>
      <c r="Y107" s="583"/>
      <c r="Z107" s="504"/>
      <c r="AA107" s="770"/>
      <c r="AB107" s="771"/>
      <c r="AC107" s="345"/>
      <c r="AG107" s="772"/>
    </row>
    <row r="108" spans="1:33" s="773" customFormat="1" x14ac:dyDescent="0.35">
      <c r="A108" s="767"/>
      <c r="B108" s="625" t="e">
        <f>VLOOKUP(A108, SDs!_xlnm.Print_Area, 2, FALSE)</f>
        <v>#N/A</v>
      </c>
      <c r="C108" s="768"/>
      <c r="D108" s="769"/>
      <c r="E108" s="786"/>
      <c r="F108" s="502"/>
      <c r="G108" s="786"/>
      <c r="H108" s="786"/>
      <c r="I108" s="786"/>
      <c r="J108" s="541"/>
      <c r="K108" s="541"/>
      <c r="L108" s="339" t="e">
        <f>VLOOKUP(A108, SDs!_xlnm.Print_Area, 3, FALSE)</f>
        <v>#N/A</v>
      </c>
      <c r="M108" s="339" t="e">
        <f>VLOOKUP(A108, SDs!_xlnm.Print_Area, 4, FALSE)</f>
        <v>#N/A</v>
      </c>
      <c r="N108" s="339" t="e">
        <f>VLOOKUP(A108, SDs!_xlnm.Print_Area, 5, FALSE)</f>
        <v>#N/A</v>
      </c>
      <c r="O108" s="735" t="e">
        <f>VLOOKUP(A108, SDs!_xlnm.Print_Area, 6, FALSE)</f>
        <v>#N/A</v>
      </c>
      <c r="P108" s="339" t="e">
        <f>VLOOKUP(A108, SDs!_xlnm.Print_Area, 7, FALSE)</f>
        <v>#N/A</v>
      </c>
      <c r="Q108" s="814"/>
      <c r="R108" s="505"/>
      <c r="S108" s="505"/>
      <c r="T108" s="505"/>
      <c r="U108" s="511"/>
      <c r="V108" s="511"/>
      <c r="W108" s="297" t="e">
        <f>VLOOKUP(A108, SDs!_xlnm.Print_Area, 8, FALSE)</f>
        <v>#N/A</v>
      </c>
      <c r="X108" s="511"/>
      <c r="Y108" s="583"/>
      <c r="Z108" s="504"/>
      <c r="AA108" s="770"/>
      <c r="AB108" s="771"/>
      <c r="AC108" s="345"/>
      <c r="AG108" s="772"/>
    </row>
    <row r="109" spans="1:33" s="773" customFormat="1" x14ac:dyDescent="0.35">
      <c r="A109" s="767"/>
      <c r="B109" s="625" t="e">
        <f>VLOOKUP(A109, SDs!_xlnm.Print_Area, 2, FALSE)</f>
        <v>#N/A</v>
      </c>
      <c r="C109" s="768"/>
      <c r="D109" s="769"/>
      <c r="E109" s="786"/>
      <c r="F109" s="502"/>
      <c r="G109" s="786"/>
      <c r="H109" s="786"/>
      <c r="I109" s="786"/>
      <c r="J109" s="541"/>
      <c r="K109" s="541"/>
      <c r="L109" s="339" t="e">
        <f>VLOOKUP(A109, SDs!_xlnm.Print_Area, 3, FALSE)</f>
        <v>#N/A</v>
      </c>
      <c r="M109" s="339" t="e">
        <f>VLOOKUP(A109, SDs!_xlnm.Print_Area, 4, FALSE)</f>
        <v>#N/A</v>
      </c>
      <c r="N109" s="339" t="e">
        <f>VLOOKUP(A109, SDs!_xlnm.Print_Area, 5, FALSE)</f>
        <v>#N/A</v>
      </c>
      <c r="O109" s="735" t="e">
        <f>VLOOKUP(A109, SDs!_xlnm.Print_Area, 6, FALSE)</f>
        <v>#N/A</v>
      </c>
      <c r="P109" s="339" t="e">
        <f>VLOOKUP(A109, SDs!_xlnm.Print_Area, 7, FALSE)</f>
        <v>#N/A</v>
      </c>
      <c r="Q109" s="814"/>
      <c r="R109" s="505"/>
      <c r="S109" s="505"/>
      <c r="T109" s="505"/>
      <c r="U109" s="511"/>
      <c r="V109" s="511"/>
      <c r="W109" s="297" t="e">
        <f>VLOOKUP(A109, SDs!_xlnm.Print_Area, 8, FALSE)</f>
        <v>#N/A</v>
      </c>
      <c r="X109" s="511"/>
      <c r="Y109" s="585"/>
      <c r="Z109" s="504"/>
      <c r="AA109" s="770"/>
      <c r="AB109" s="771"/>
      <c r="AC109" s="345"/>
      <c r="AG109" s="772"/>
    </row>
    <row r="110" spans="1:33" s="773" customFormat="1" x14ac:dyDescent="0.35">
      <c r="A110" s="767"/>
      <c r="B110" s="625" t="e">
        <f>VLOOKUP(A110, SDs!_xlnm.Print_Area, 2, FALSE)</f>
        <v>#N/A</v>
      </c>
      <c r="C110" s="768"/>
      <c r="D110" s="769"/>
      <c r="E110" s="786"/>
      <c r="F110" s="502"/>
      <c r="G110" s="786"/>
      <c r="H110" s="786"/>
      <c r="I110" s="786"/>
      <c r="J110" s="541"/>
      <c r="K110" s="541"/>
      <c r="L110" s="339" t="e">
        <f>VLOOKUP(A110, SDs!_xlnm.Print_Area, 3, FALSE)</f>
        <v>#N/A</v>
      </c>
      <c r="M110" s="339" t="e">
        <f>VLOOKUP(A110, SDs!_xlnm.Print_Area, 4, FALSE)</f>
        <v>#N/A</v>
      </c>
      <c r="N110" s="339" t="e">
        <f>VLOOKUP(A110, SDs!_xlnm.Print_Area, 5, FALSE)</f>
        <v>#N/A</v>
      </c>
      <c r="O110" s="735" t="e">
        <f>VLOOKUP(A110, SDs!_xlnm.Print_Area, 6, FALSE)</f>
        <v>#N/A</v>
      </c>
      <c r="P110" s="339" t="e">
        <f>VLOOKUP(A110, SDs!_xlnm.Print_Area, 7, FALSE)</f>
        <v>#N/A</v>
      </c>
      <c r="Q110" s="814"/>
      <c r="R110" s="505"/>
      <c r="S110" s="505"/>
      <c r="T110" s="505"/>
      <c r="U110" s="511"/>
      <c r="V110" s="511"/>
      <c r="W110" s="297" t="e">
        <f>VLOOKUP(A110, SDs!_xlnm.Print_Area, 8, FALSE)</f>
        <v>#N/A</v>
      </c>
      <c r="X110" s="511"/>
      <c r="Y110" s="583"/>
      <c r="Z110" s="504"/>
      <c r="AA110" s="770"/>
      <c r="AB110" s="771"/>
      <c r="AC110" s="345"/>
      <c r="AG110" s="772"/>
    </row>
    <row r="111" spans="1:33" s="773" customFormat="1" x14ac:dyDescent="0.35">
      <c r="A111" s="767"/>
      <c r="B111" s="625" t="e">
        <f>VLOOKUP(A111, SDs!_xlnm.Print_Area, 2, FALSE)</f>
        <v>#N/A</v>
      </c>
      <c r="C111" s="768"/>
      <c r="D111" s="769"/>
      <c r="E111" s="786"/>
      <c r="F111" s="502"/>
      <c r="G111" s="786"/>
      <c r="H111" s="786"/>
      <c r="I111" s="786"/>
      <c r="J111" s="541"/>
      <c r="K111" s="541"/>
      <c r="L111" s="339" t="e">
        <f>VLOOKUP(A111, SDs!_xlnm.Print_Area, 3, FALSE)</f>
        <v>#N/A</v>
      </c>
      <c r="M111" s="339" t="e">
        <f>VLOOKUP(A111, SDs!_xlnm.Print_Area, 4, FALSE)</f>
        <v>#N/A</v>
      </c>
      <c r="N111" s="339" t="e">
        <f>VLOOKUP(A111, SDs!_xlnm.Print_Area, 5, FALSE)</f>
        <v>#N/A</v>
      </c>
      <c r="O111" s="735" t="e">
        <f>VLOOKUP(A111, SDs!_xlnm.Print_Area, 6, FALSE)</f>
        <v>#N/A</v>
      </c>
      <c r="P111" s="339" t="e">
        <f>VLOOKUP(A111, SDs!_xlnm.Print_Area, 7, FALSE)</f>
        <v>#N/A</v>
      </c>
      <c r="Q111" s="814"/>
      <c r="R111" s="505"/>
      <c r="S111" s="505"/>
      <c r="T111" s="505"/>
      <c r="U111" s="511"/>
      <c r="V111" s="511"/>
      <c r="W111" s="297" t="e">
        <f>VLOOKUP(A111, SDs!_xlnm.Print_Area, 8, FALSE)</f>
        <v>#N/A</v>
      </c>
      <c r="X111" s="511"/>
      <c r="Y111" s="583"/>
      <c r="Z111" s="504"/>
      <c r="AA111" s="770"/>
      <c r="AB111" s="771"/>
      <c r="AC111" s="345"/>
      <c r="AG111" s="772"/>
    </row>
    <row r="112" spans="1:33" s="773" customFormat="1" x14ac:dyDescent="0.35">
      <c r="A112" s="767"/>
      <c r="B112" s="625" t="e">
        <f>VLOOKUP(A112, SDs!_xlnm.Print_Area, 2, FALSE)</f>
        <v>#N/A</v>
      </c>
      <c r="C112" s="768"/>
      <c r="D112" s="769"/>
      <c r="E112" s="786"/>
      <c r="F112" s="502"/>
      <c r="G112" s="786"/>
      <c r="H112" s="786"/>
      <c r="I112" s="786"/>
      <c r="J112" s="541"/>
      <c r="K112" s="541"/>
      <c r="L112" s="339" t="e">
        <f>VLOOKUP(A112, SDs!_xlnm.Print_Area, 3, FALSE)</f>
        <v>#N/A</v>
      </c>
      <c r="M112" s="339" t="e">
        <f>VLOOKUP(A112, SDs!_xlnm.Print_Area, 4, FALSE)</f>
        <v>#N/A</v>
      </c>
      <c r="N112" s="339" t="e">
        <f>VLOOKUP(A112, SDs!_xlnm.Print_Area, 5, FALSE)</f>
        <v>#N/A</v>
      </c>
      <c r="O112" s="735" t="e">
        <f>VLOOKUP(A112, SDs!_xlnm.Print_Area, 6, FALSE)</f>
        <v>#N/A</v>
      </c>
      <c r="P112" s="339" t="e">
        <f>VLOOKUP(A112, SDs!_xlnm.Print_Area, 7, FALSE)</f>
        <v>#N/A</v>
      </c>
      <c r="Q112" s="814"/>
      <c r="R112" s="505"/>
      <c r="S112" s="505"/>
      <c r="T112" s="505"/>
      <c r="U112" s="511"/>
      <c r="V112" s="511"/>
      <c r="W112" s="297" t="e">
        <f>VLOOKUP(A112, SDs!_xlnm.Print_Area, 8, FALSE)</f>
        <v>#N/A</v>
      </c>
      <c r="X112" s="511"/>
      <c r="Y112" s="583"/>
      <c r="Z112" s="504"/>
      <c r="AA112" s="770"/>
      <c r="AB112" s="771"/>
      <c r="AC112" s="345"/>
      <c r="AG112" s="772"/>
    </row>
    <row r="113" spans="1:33" s="773" customFormat="1" x14ac:dyDescent="0.35">
      <c r="A113" s="767"/>
      <c r="B113" s="625" t="e">
        <f>VLOOKUP(A113, SDs!_xlnm.Print_Area, 2, FALSE)</f>
        <v>#N/A</v>
      </c>
      <c r="C113" s="768"/>
      <c r="D113" s="769"/>
      <c r="E113" s="786"/>
      <c r="F113" s="502"/>
      <c r="G113" s="786"/>
      <c r="H113" s="786"/>
      <c r="I113" s="786"/>
      <c r="J113" s="541"/>
      <c r="K113" s="541"/>
      <c r="L113" s="339" t="e">
        <f>VLOOKUP(A113, SDs!_xlnm.Print_Area, 3, FALSE)</f>
        <v>#N/A</v>
      </c>
      <c r="M113" s="339" t="e">
        <f>VLOOKUP(A113, SDs!_xlnm.Print_Area, 4, FALSE)</f>
        <v>#N/A</v>
      </c>
      <c r="N113" s="339" t="e">
        <f>VLOOKUP(A113, SDs!_xlnm.Print_Area, 5, FALSE)</f>
        <v>#N/A</v>
      </c>
      <c r="O113" s="735" t="e">
        <f>VLOOKUP(A113, SDs!_xlnm.Print_Area, 6, FALSE)</f>
        <v>#N/A</v>
      </c>
      <c r="P113" s="339" t="e">
        <f>VLOOKUP(A113, SDs!_xlnm.Print_Area, 7, FALSE)</f>
        <v>#N/A</v>
      </c>
      <c r="Q113" s="814"/>
      <c r="R113" s="505"/>
      <c r="S113" s="505"/>
      <c r="T113" s="505"/>
      <c r="U113" s="511"/>
      <c r="V113" s="511"/>
      <c r="W113" s="297" t="e">
        <f>VLOOKUP(A113, SDs!_xlnm.Print_Area, 8, FALSE)</f>
        <v>#N/A</v>
      </c>
      <c r="X113" s="511"/>
      <c r="Y113" s="583"/>
      <c r="Z113" s="504"/>
      <c r="AA113" s="770"/>
      <c r="AB113" s="771"/>
      <c r="AC113" s="345"/>
      <c r="AG113" s="772"/>
    </row>
    <row r="114" spans="1:33" s="773" customFormat="1" x14ac:dyDescent="0.35">
      <c r="A114" s="767"/>
      <c r="B114" s="625" t="e">
        <f>VLOOKUP(A114, SDs!_xlnm.Print_Area, 2, FALSE)</f>
        <v>#N/A</v>
      </c>
      <c r="C114" s="768"/>
      <c r="D114" s="769"/>
      <c r="E114" s="786"/>
      <c r="F114" s="502"/>
      <c r="G114" s="786"/>
      <c r="H114" s="786"/>
      <c r="I114" s="786"/>
      <c r="J114" s="541"/>
      <c r="K114" s="541"/>
      <c r="L114" s="339" t="e">
        <f>VLOOKUP(A114, SDs!_xlnm.Print_Area, 3, FALSE)</f>
        <v>#N/A</v>
      </c>
      <c r="M114" s="339" t="e">
        <f>VLOOKUP(A114, SDs!_xlnm.Print_Area, 4, FALSE)</f>
        <v>#N/A</v>
      </c>
      <c r="N114" s="339" t="e">
        <f>VLOOKUP(A114, SDs!_xlnm.Print_Area, 5, FALSE)</f>
        <v>#N/A</v>
      </c>
      <c r="O114" s="735" t="e">
        <f>VLOOKUP(A114, SDs!_xlnm.Print_Area, 6, FALSE)</f>
        <v>#N/A</v>
      </c>
      <c r="P114" s="339" t="e">
        <f>VLOOKUP(A114, SDs!_xlnm.Print_Area, 7, FALSE)</f>
        <v>#N/A</v>
      </c>
      <c r="Q114" s="814"/>
      <c r="R114" s="505"/>
      <c r="S114" s="505"/>
      <c r="T114" s="505"/>
      <c r="U114" s="511"/>
      <c r="V114" s="511"/>
      <c r="W114" s="297" t="e">
        <f>VLOOKUP(A114, SDs!_xlnm.Print_Area, 8, FALSE)</f>
        <v>#N/A</v>
      </c>
      <c r="X114" s="511"/>
      <c r="Y114" s="583"/>
      <c r="Z114" s="504"/>
      <c r="AA114" s="770"/>
      <c r="AB114" s="771"/>
      <c r="AC114" s="345"/>
      <c r="AG114" s="772"/>
    </row>
    <row r="115" spans="1:33" s="773" customFormat="1" x14ac:dyDescent="0.35">
      <c r="A115" s="767"/>
      <c r="B115" s="625" t="e">
        <f>VLOOKUP(A115, SDs!_xlnm.Print_Area, 2, FALSE)</f>
        <v>#N/A</v>
      </c>
      <c r="C115" s="768"/>
      <c r="D115" s="769"/>
      <c r="E115" s="786"/>
      <c r="F115" s="502"/>
      <c r="G115" s="786"/>
      <c r="H115" s="786"/>
      <c r="I115" s="786"/>
      <c r="J115" s="541"/>
      <c r="K115" s="541"/>
      <c r="L115" s="339" t="e">
        <f>VLOOKUP(A115, SDs!_xlnm.Print_Area, 3, FALSE)</f>
        <v>#N/A</v>
      </c>
      <c r="M115" s="339" t="e">
        <f>VLOOKUP(A115, SDs!_xlnm.Print_Area, 4, FALSE)</f>
        <v>#N/A</v>
      </c>
      <c r="N115" s="339" t="e">
        <f>VLOOKUP(A115, SDs!_xlnm.Print_Area, 5, FALSE)</f>
        <v>#N/A</v>
      </c>
      <c r="O115" s="735" t="e">
        <f>VLOOKUP(A115, SDs!_xlnm.Print_Area, 6, FALSE)</f>
        <v>#N/A</v>
      </c>
      <c r="P115" s="339" t="e">
        <f>VLOOKUP(A115, SDs!_xlnm.Print_Area, 7, FALSE)</f>
        <v>#N/A</v>
      </c>
      <c r="Q115" s="814"/>
      <c r="R115" s="505"/>
      <c r="S115" s="505"/>
      <c r="T115" s="505"/>
      <c r="U115" s="511"/>
      <c r="V115" s="511"/>
      <c r="W115" s="297" t="e">
        <f>VLOOKUP(A115, SDs!_xlnm.Print_Area, 8, FALSE)</f>
        <v>#N/A</v>
      </c>
      <c r="X115" s="511"/>
      <c r="Y115" s="583"/>
      <c r="Z115" s="504"/>
      <c r="AA115" s="770"/>
      <c r="AB115" s="771"/>
      <c r="AC115" s="345"/>
      <c r="AG115" s="772"/>
    </row>
    <row r="116" spans="1:33" s="773" customFormat="1" x14ac:dyDescent="0.35">
      <c r="A116" s="767"/>
      <c r="B116" s="625" t="e">
        <f>VLOOKUP(A116, SDs!_xlnm.Print_Area, 2, FALSE)</f>
        <v>#N/A</v>
      </c>
      <c r="C116" s="768"/>
      <c r="D116" s="769"/>
      <c r="E116" s="786"/>
      <c r="F116" s="502"/>
      <c r="G116" s="786"/>
      <c r="H116" s="786"/>
      <c r="I116" s="786"/>
      <c r="J116" s="541"/>
      <c r="K116" s="541"/>
      <c r="L116" s="339" t="e">
        <f>VLOOKUP(A116, SDs!_xlnm.Print_Area, 3, FALSE)</f>
        <v>#N/A</v>
      </c>
      <c r="M116" s="339" t="e">
        <f>VLOOKUP(A116, SDs!_xlnm.Print_Area, 4, FALSE)</f>
        <v>#N/A</v>
      </c>
      <c r="N116" s="339" t="e">
        <f>VLOOKUP(A116, SDs!_xlnm.Print_Area, 5, FALSE)</f>
        <v>#N/A</v>
      </c>
      <c r="O116" s="735" t="e">
        <f>VLOOKUP(A116, SDs!_xlnm.Print_Area, 6, FALSE)</f>
        <v>#N/A</v>
      </c>
      <c r="P116" s="339" t="e">
        <f>VLOOKUP(A116, SDs!_xlnm.Print_Area, 7, FALSE)</f>
        <v>#N/A</v>
      </c>
      <c r="Q116" s="814"/>
      <c r="R116" s="505"/>
      <c r="S116" s="505"/>
      <c r="T116" s="505"/>
      <c r="U116" s="511"/>
      <c r="V116" s="511"/>
      <c r="W116" s="297" t="e">
        <f>VLOOKUP(A116, SDs!_xlnm.Print_Area, 8, FALSE)</f>
        <v>#N/A</v>
      </c>
      <c r="X116" s="511"/>
      <c r="Y116" s="583"/>
      <c r="Z116" s="504"/>
      <c r="AA116" s="770"/>
      <c r="AB116" s="771"/>
      <c r="AC116" s="345"/>
      <c r="AG116" s="772"/>
    </row>
    <row r="117" spans="1:33" s="773" customFormat="1" x14ac:dyDescent="0.35">
      <c r="A117" s="767"/>
      <c r="B117" s="625" t="e">
        <f>VLOOKUP(A117, SDs!_xlnm.Print_Area, 2, FALSE)</f>
        <v>#N/A</v>
      </c>
      <c r="C117" s="768"/>
      <c r="D117" s="769"/>
      <c r="E117" s="786"/>
      <c r="F117" s="502"/>
      <c r="G117" s="786"/>
      <c r="H117" s="786"/>
      <c r="I117" s="786"/>
      <c r="J117" s="541"/>
      <c r="K117" s="541"/>
      <c r="L117" s="339" t="e">
        <f>VLOOKUP(A117, SDs!_xlnm.Print_Area, 3, FALSE)</f>
        <v>#N/A</v>
      </c>
      <c r="M117" s="339" t="e">
        <f>VLOOKUP(A117, SDs!_xlnm.Print_Area, 4, FALSE)</f>
        <v>#N/A</v>
      </c>
      <c r="N117" s="339" t="e">
        <f>VLOOKUP(A117, SDs!_xlnm.Print_Area, 5, FALSE)</f>
        <v>#N/A</v>
      </c>
      <c r="O117" s="735" t="e">
        <f>VLOOKUP(A117, SDs!_xlnm.Print_Area, 6, FALSE)</f>
        <v>#N/A</v>
      </c>
      <c r="P117" s="339" t="e">
        <f>VLOOKUP(A117, SDs!_xlnm.Print_Area, 7, FALSE)</f>
        <v>#N/A</v>
      </c>
      <c r="Q117" s="814"/>
      <c r="R117" s="505"/>
      <c r="S117" s="505"/>
      <c r="T117" s="505"/>
      <c r="U117" s="511"/>
      <c r="V117" s="511"/>
      <c r="W117" s="297" t="e">
        <f>VLOOKUP(A117, SDs!_xlnm.Print_Area, 8, FALSE)</f>
        <v>#N/A</v>
      </c>
      <c r="X117" s="511"/>
      <c r="Y117" s="583"/>
      <c r="Z117" s="504"/>
      <c r="AA117" s="770"/>
      <c r="AB117" s="771"/>
      <c r="AC117" s="345"/>
      <c r="AG117" s="772"/>
    </row>
    <row r="118" spans="1:33" s="773" customFormat="1" x14ac:dyDescent="0.35">
      <c r="A118" s="767"/>
      <c r="B118" s="625" t="e">
        <f>VLOOKUP(A118, SDs!_xlnm.Print_Area, 2, FALSE)</f>
        <v>#N/A</v>
      </c>
      <c r="C118" s="768"/>
      <c r="D118" s="769"/>
      <c r="E118" s="786"/>
      <c r="F118" s="502"/>
      <c r="G118" s="786"/>
      <c r="H118" s="786"/>
      <c r="I118" s="786"/>
      <c r="J118" s="541"/>
      <c r="K118" s="541"/>
      <c r="L118" s="339" t="e">
        <f>VLOOKUP(A118, SDs!_xlnm.Print_Area, 3, FALSE)</f>
        <v>#N/A</v>
      </c>
      <c r="M118" s="339" t="e">
        <f>VLOOKUP(A118, SDs!_xlnm.Print_Area, 4, FALSE)</f>
        <v>#N/A</v>
      </c>
      <c r="N118" s="339" t="e">
        <f>VLOOKUP(A118, SDs!_xlnm.Print_Area, 5, FALSE)</f>
        <v>#N/A</v>
      </c>
      <c r="O118" s="735" t="e">
        <f>VLOOKUP(A118, SDs!_xlnm.Print_Area, 6, FALSE)</f>
        <v>#N/A</v>
      </c>
      <c r="P118" s="339" t="e">
        <f>VLOOKUP(A118, SDs!_xlnm.Print_Area, 7, FALSE)</f>
        <v>#N/A</v>
      </c>
      <c r="Q118" s="814"/>
      <c r="R118" s="505"/>
      <c r="S118" s="505"/>
      <c r="T118" s="505"/>
      <c r="U118" s="511"/>
      <c r="V118" s="511"/>
      <c r="W118" s="297" t="e">
        <f>VLOOKUP(A118, SDs!_xlnm.Print_Area, 8, FALSE)</f>
        <v>#N/A</v>
      </c>
      <c r="X118" s="511"/>
      <c r="Y118" s="583"/>
      <c r="Z118" s="504"/>
      <c r="AA118" s="770"/>
      <c r="AB118" s="771"/>
      <c r="AC118" s="345"/>
      <c r="AG118" s="772"/>
    </row>
    <row r="119" spans="1:33" s="773" customFormat="1" x14ac:dyDescent="0.35">
      <c r="A119" s="767"/>
      <c r="B119" s="625" t="e">
        <f>VLOOKUP(A119, SDs!_xlnm.Print_Area, 2, FALSE)</f>
        <v>#N/A</v>
      </c>
      <c r="C119" s="768"/>
      <c r="D119" s="769"/>
      <c r="E119" s="786"/>
      <c r="F119" s="502"/>
      <c r="G119" s="786"/>
      <c r="H119" s="786"/>
      <c r="I119" s="786"/>
      <c r="J119" s="541"/>
      <c r="K119" s="541"/>
      <c r="L119" s="339" t="e">
        <f>VLOOKUP(A119, SDs!_xlnm.Print_Area, 3, FALSE)</f>
        <v>#N/A</v>
      </c>
      <c r="M119" s="339" t="e">
        <f>VLOOKUP(A119, SDs!_xlnm.Print_Area, 4, FALSE)</f>
        <v>#N/A</v>
      </c>
      <c r="N119" s="339" t="e">
        <f>VLOOKUP(A119, SDs!_xlnm.Print_Area, 5, FALSE)</f>
        <v>#N/A</v>
      </c>
      <c r="O119" s="735" t="e">
        <f>VLOOKUP(A119, SDs!_xlnm.Print_Area, 6, FALSE)</f>
        <v>#N/A</v>
      </c>
      <c r="P119" s="339" t="e">
        <f>VLOOKUP(A119, SDs!_xlnm.Print_Area, 7, FALSE)</f>
        <v>#N/A</v>
      </c>
      <c r="Q119" s="814"/>
      <c r="R119" s="505"/>
      <c r="S119" s="505"/>
      <c r="T119" s="505"/>
      <c r="U119" s="511"/>
      <c r="V119" s="511"/>
      <c r="W119" s="297" t="e">
        <f>VLOOKUP(A119, SDs!_xlnm.Print_Area, 8, FALSE)</f>
        <v>#N/A</v>
      </c>
      <c r="X119" s="511"/>
      <c r="Y119" s="583"/>
      <c r="Z119" s="504"/>
      <c r="AA119" s="770"/>
      <c r="AB119" s="771"/>
      <c r="AC119" s="345"/>
      <c r="AG119" s="772"/>
    </row>
    <row r="120" spans="1:33" s="773" customFormat="1" x14ac:dyDescent="0.35">
      <c r="A120" s="767"/>
      <c r="B120" s="625" t="e">
        <f>VLOOKUP(A120, SDs!_xlnm.Print_Area, 2, FALSE)</f>
        <v>#N/A</v>
      </c>
      <c r="C120" s="768"/>
      <c r="D120" s="769"/>
      <c r="E120" s="786"/>
      <c r="F120" s="502"/>
      <c r="G120" s="786"/>
      <c r="H120" s="786"/>
      <c r="I120" s="786"/>
      <c r="J120" s="541"/>
      <c r="K120" s="541"/>
      <c r="L120" s="339" t="e">
        <f>VLOOKUP(A120, SDs!_xlnm.Print_Area, 3, FALSE)</f>
        <v>#N/A</v>
      </c>
      <c r="M120" s="339" t="e">
        <f>VLOOKUP(A120, SDs!_xlnm.Print_Area, 4, FALSE)</f>
        <v>#N/A</v>
      </c>
      <c r="N120" s="339" t="e">
        <f>VLOOKUP(A120, SDs!_xlnm.Print_Area, 5, FALSE)</f>
        <v>#N/A</v>
      </c>
      <c r="O120" s="735" t="e">
        <f>VLOOKUP(A120, SDs!_xlnm.Print_Area, 6, FALSE)</f>
        <v>#N/A</v>
      </c>
      <c r="P120" s="339" t="e">
        <f>VLOOKUP(A120, SDs!_xlnm.Print_Area, 7, FALSE)</f>
        <v>#N/A</v>
      </c>
      <c r="Q120" s="814"/>
      <c r="R120" s="505"/>
      <c r="S120" s="505"/>
      <c r="T120" s="505"/>
      <c r="U120" s="511"/>
      <c r="V120" s="511"/>
      <c r="W120" s="297" t="e">
        <f>VLOOKUP(A120, SDs!_xlnm.Print_Area, 8, FALSE)</f>
        <v>#N/A</v>
      </c>
      <c r="X120" s="511"/>
      <c r="Y120" s="583"/>
      <c r="Z120" s="504"/>
      <c r="AA120" s="770"/>
      <c r="AB120" s="771"/>
      <c r="AC120" s="345"/>
      <c r="AG120" s="772"/>
    </row>
    <row r="121" spans="1:33" s="773" customFormat="1" x14ac:dyDescent="0.35">
      <c r="A121" s="767"/>
      <c r="B121" s="625" t="e">
        <f>VLOOKUP(A121, SDs!_xlnm.Print_Area, 2, FALSE)</f>
        <v>#N/A</v>
      </c>
      <c r="C121" s="768"/>
      <c r="D121" s="769"/>
      <c r="E121" s="786"/>
      <c r="F121" s="502"/>
      <c r="G121" s="786"/>
      <c r="H121" s="786"/>
      <c r="I121" s="786"/>
      <c r="J121" s="541"/>
      <c r="K121" s="541"/>
      <c r="L121" s="339" t="e">
        <f>VLOOKUP(A121, SDs!_xlnm.Print_Area, 3, FALSE)</f>
        <v>#N/A</v>
      </c>
      <c r="M121" s="339" t="e">
        <f>VLOOKUP(A121, SDs!_xlnm.Print_Area, 4, FALSE)</f>
        <v>#N/A</v>
      </c>
      <c r="N121" s="339" t="e">
        <f>VLOOKUP(A121, SDs!_xlnm.Print_Area, 5, FALSE)</f>
        <v>#N/A</v>
      </c>
      <c r="O121" s="735" t="e">
        <f>VLOOKUP(A121, SDs!_xlnm.Print_Area, 6, FALSE)</f>
        <v>#N/A</v>
      </c>
      <c r="P121" s="339" t="e">
        <f>VLOOKUP(A121, SDs!_xlnm.Print_Area, 7, FALSE)</f>
        <v>#N/A</v>
      </c>
      <c r="Q121" s="814"/>
      <c r="R121" s="505"/>
      <c r="S121" s="505"/>
      <c r="T121" s="505"/>
      <c r="U121" s="511"/>
      <c r="V121" s="511"/>
      <c r="W121" s="297" t="e">
        <f>VLOOKUP(A121, SDs!_xlnm.Print_Area, 8, FALSE)</f>
        <v>#N/A</v>
      </c>
      <c r="X121" s="511"/>
      <c r="Y121" s="583"/>
      <c r="Z121" s="504"/>
      <c r="AA121" s="770"/>
      <c r="AB121" s="771"/>
      <c r="AC121" s="345"/>
      <c r="AG121" s="772"/>
    </row>
    <row r="122" spans="1:33" s="773" customFormat="1" x14ac:dyDescent="0.35">
      <c r="A122" s="767"/>
      <c r="B122" s="625" t="e">
        <f>VLOOKUP(A122, SDs!_xlnm.Print_Area, 2, FALSE)</f>
        <v>#N/A</v>
      </c>
      <c r="C122" s="768"/>
      <c r="D122" s="769"/>
      <c r="E122" s="786"/>
      <c r="F122" s="502"/>
      <c r="G122" s="786"/>
      <c r="H122" s="786"/>
      <c r="I122" s="786"/>
      <c r="J122" s="541"/>
      <c r="K122" s="541"/>
      <c r="L122" s="339" t="e">
        <f>VLOOKUP(A122, SDs!_xlnm.Print_Area, 3, FALSE)</f>
        <v>#N/A</v>
      </c>
      <c r="M122" s="339" t="e">
        <f>VLOOKUP(A122, SDs!_xlnm.Print_Area, 4, FALSE)</f>
        <v>#N/A</v>
      </c>
      <c r="N122" s="339" t="e">
        <f>VLOOKUP(A122, SDs!_xlnm.Print_Area, 5, FALSE)</f>
        <v>#N/A</v>
      </c>
      <c r="O122" s="735" t="e">
        <f>VLOOKUP(A122, SDs!_xlnm.Print_Area, 6, FALSE)</f>
        <v>#N/A</v>
      </c>
      <c r="P122" s="339" t="e">
        <f>VLOOKUP(A122, SDs!_xlnm.Print_Area, 7, FALSE)</f>
        <v>#N/A</v>
      </c>
      <c r="Q122" s="814"/>
      <c r="R122" s="505"/>
      <c r="S122" s="505"/>
      <c r="T122" s="505"/>
      <c r="U122" s="511"/>
      <c r="V122" s="511"/>
      <c r="W122" s="297" t="e">
        <f>VLOOKUP(A122, SDs!_xlnm.Print_Area, 8, FALSE)</f>
        <v>#N/A</v>
      </c>
      <c r="X122" s="511"/>
      <c r="Y122" s="583"/>
      <c r="Z122" s="504"/>
      <c r="AA122" s="770"/>
      <c r="AB122" s="771"/>
      <c r="AC122" s="345"/>
      <c r="AG122" s="772"/>
    </row>
    <row r="123" spans="1:33" s="773" customFormat="1" x14ac:dyDescent="0.35">
      <c r="A123" s="767"/>
      <c r="B123" s="625" t="e">
        <f>VLOOKUP(A123, SDs!_xlnm.Print_Area, 2, FALSE)</f>
        <v>#N/A</v>
      </c>
      <c r="C123" s="768"/>
      <c r="D123" s="345"/>
      <c r="E123" s="779"/>
      <c r="F123" s="503"/>
      <c r="G123" s="779"/>
      <c r="H123" s="779"/>
      <c r="I123" s="779"/>
      <c r="J123" s="501"/>
      <c r="K123" s="501"/>
      <c r="L123" s="339" t="e">
        <f>VLOOKUP(A123, SDs!_xlnm.Print_Area, 3, FALSE)</f>
        <v>#N/A</v>
      </c>
      <c r="M123" s="339" t="e">
        <f>VLOOKUP(A123, SDs!_xlnm.Print_Area, 4, FALSE)</f>
        <v>#N/A</v>
      </c>
      <c r="N123" s="339" t="e">
        <f>VLOOKUP(A123, SDs!_xlnm.Print_Area, 5, FALSE)</f>
        <v>#N/A</v>
      </c>
      <c r="O123" s="735" t="e">
        <f>VLOOKUP(A123, SDs!_xlnm.Print_Area, 6, FALSE)</f>
        <v>#N/A</v>
      </c>
      <c r="P123" s="339" t="e">
        <f>VLOOKUP(A123, SDs!_xlnm.Print_Area, 7, FALSE)</f>
        <v>#N/A</v>
      </c>
      <c r="Q123" s="814"/>
      <c r="R123" s="505"/>
      <c r="S123" s="505"/>
      <c r="T123" s="505"/>
      <c r="U123" s="511"/>
      <c r="V123" s="511"/>
      <c r="W123" s="297" t="e">
        <f>VLOOKUP(A123, SDs!_xlnm.Print_Area, 8, FALSE)</f>
        <v>#N/A</v>
      </c>
      <c r="X123" s="511"/>
      <c r="Y123" s="583"/>
      <c r="Z123" s="504"/>
      <c r="AA123" s="770"/>
      <c r="AB123" s="771"/>
      <c r="AC123" s="345"/>
      <c r="AG123" s="772"/>
    </row>
    <row r="124" spans="1:33" s="773" customFormat="1" x14ac:dyDescent="0.35">
      <c r="A124" s="767"/>
      <c r="B124" s="625" t="e">
        <f>VLOOKUP(A124, SDs!_xlnm.Print_Area, 2, FALSE)</f>
        <v>#N/A</v>
      </c>
      <c r="C124" s="768"/>
      <c r="D124" s="769"/>
      <c r="E124" s="786"/>
      <c r="F124" s="502"/>
      <c r="G124" s="786"/>
      <c r="H124" s="786"/>
      <c r="I124" s="786"/>
      <c r="J124" s="541"/>
      <c r="K124" s="541"/>
      <c r="L124" s="339" t="e">
        <f>VLOOKUP(A124, SDs!_xlnm.Print_Area, 3, FALSE)</f>
        <v>#N/A</v>
      </c>
      <c r="M124" s="339" t="e">
        <f>VLOOKUP(A124, SDs!_xlnm.Print_Area, 4, FALSE)</f>
        <v>#N/A</v>
      </c>
      <c r="N124" s="339" t="e">
        <f>VLOOKUP(A124, SDs!_xlnm.Print_Area, 5, FALSE)</f>
        <v>#N/A</v>
      </c>
      <c r="O124" s="735" t="e">
        <f>VLOOKUP(A124, SDs!_xlnm.Print_Area, 6, FALSE)</f>
        <v>#N/A</v>
      </c>
      <c r="P124" s="339" t="e">
        <f>VLOOKUP(A124, SDs!_xlnm.Print_Area, 7, FALSE)</f>
        <v>#N/A</v>
      </c>
      <c r="Q124" s="814"/>
      <c r="R124" s="505"/>
      <c r="S124" s="505"/>
      <c r="T124" s="505"/>
      <c r="U124" s="511"/>
      <c r="V124" s="511"/>
      <c r="W124" s="297" t="e">
        <f>VLOOKUP(A124, SDs!_xlnm.Print_Area, 8, FALSE)</f>
        <v>#N/A</v>
      </c>
      <c r="X124" s="511"/>
      <c r="Y124" s="583"/>
      <c r="Z124" s="504"/>
      <c r="AA124" s="770"/>
      <c r="AB124" s="771"/>
      <c r="AC124" s="798"/>
      <c r="AG124" s="772"/>
    </row>
    <row r="125" spans="1:33" s="773" customFormat="1" x14ac:dyDescent="0.35">
      <c r="A125" s="767"/>
      <c r="B125" s="625" t="e">
        <f>VLOOKUP(A125, SDs!_xlnm.Print_Area, 2, FALSE)</f>
        <v>#N/A</v>
      </c>
      <c r="C125" s="768"/>
      <c r="D125" s="769"/>
      <c r="E125" s="786"/>
      <c r="F125" s="502"/>
      <c r="G125" s="786"/>
      <c r="H125" s="786"/>
      <c r="I125" s="786"/>
      <c r="J125" s="541"/>
      <c r="K125" s="541"/>
      <c r="L125" s="339" t="e">
        <f>VLOOKUP(A125, SDs!_xlnm.Print_Area, 3, FALSE)</f>
        <v>#N/A</v>
      </c>
      <c r="M125" s="339" t="e">
        <f>VLOOKUP(A125, SDs!_xlnm.Print_Area, 4, FALSE)</f>
        <v>#N/A</v>
      </c>
      <c r="N125" s="339" t="e">
        <f>VLOOKUP(A125, SDs!_xlnm.Print_Area, 5, FALSE)</f>
        <v>#N/A</v>
      </c>
      <c r="O125" s="735" t="e">
        <f>VLOOKUP(A125, SDs!_xlnm.Print_Area, 6, FALSE)</f>
        <v>#N/A</v>
      </c>
      <c r="P125" s="339" t="e">
        <f>VLOOKUP(A125, SDs!_xlnm.Print_Area, 7, FALSE)</f>
        <v>#N/A</v>
      </c>
      <c r="Q125" s="814"/>
      <c r="R125" s="505"/>
      <c r="S125" s="505"/>
      <c r="T125" s="505"/>
      <c r="U125" s="511"/>
      <c r="V125" s="511"/>
      <c r="W125" s="297" t="e">
        <f>VLOOKUP(A125, SDs!_xlnm.Print_Area, 8, FALSE)</f>
        <v>#N/A</v>
      </c>
      <c r="X125" s="511"/>
      <c r="Y125" s="583"/>
      <c r="Z125" s="504"/>
      <c r="AA125" s="770"/>
      <c r="AB125" s="771"/>
      <c r="AC125" s="345"/>
      <c r="AG125" s="772"/>
    </row>
    <row r="126" spans="1:33" s="773" customFormat="1" x14ac:dyDescent="0.35">
      <c r="A126" s="767"/>
      <c r="B126" s="625" t="e">
        <f>VLOOKUP(A126, SDs!_xlnm.Print_Area, 2, FALSE)</f>
        <v>#N/A</v>
      </c>
      <c r="C126" s="768"/>
      <c r="D126" s="769"/>
      <c r="E126" s="786"/>
      <c r="F126" s="502"/>
      <c r="G126" s="786"/>
      <c r="H126" s="786"/>
      <c r="I126" s="786"/>
      <c r="J126" s="541"/>
      <c r="K126" s="541"/>
      <c r="L126" s="339" t="e">
        <f>VLOOKUP(A126, SDs!_xlnm.Print_Area, 3, FALSE)</f>
        <v>#N/A</v>
      </c>
      <c r="M126" s="339" t="e">
        <f>VLOOKUP(A126, SDs!_xlnm.Print_Area, 4, FALSE)</f>
        <v>#N/A</v>
      </c>
      <c r="N126" s="339" t="e">
        <f>VLOOKUP(A126, SDs!_xlnm.Print_Area, 5, FALSE)</f>
        <v>#N/A</v>
      </c>
      <c r="O126" s="735" t="e">
        <f>VLOOKUP(A126, SDs!_xlnm.Print_Area, 6, FALSE)</f>
        <v>#N/A</v>
      </c>
      <c r="P126" s="339" t="e">
        <f>VLOOKUP(A126, SDs!_xlnm.Print_Area, 7, FALSE)</f>
        <v>#N/A</v>
      </c>
      <c r="Q126" s="814"/>
      <c r="R126" s="505"/>
      <c r="S126" s="505"/>
      <c r="T126" s="505"/>
      <c r="U126" s="511"/>
      <c r="V126" s="511"/>
      <c r="W126" s="297" t="e">
        <f>VLOOKUP(A126, SDs!_xlnm.Print_Area, 8, FALSE)</f>
        <v>#N/A</v>
      </c>
      <c r="X126" s="511"/>
      <c r="Y126" s="583"/>
      <c r="Z126" s="504"/>
      <c r="AA126" s="770"/>
      <c r="AB126" s="771"/>
      <c r="AC126" s="345"/>
      <c r="AG126" s="772"/>
    </row>
    <row r="127" spans="1:33" s="773" customFormat="1" x14ac:dyDescent="0.35">
      <c r="A127" s="767"/>
      <c r="B127" s="625" t="e">
        <f>VLOOKUP(A127, SDs!_xlnm.Print_Area, 2, FALSE)</f>
        <v>#N/A</v>
      </c>
      <c r="C127" s="768"/>
      <c r="D127" s="769"/>
      <c r="E127" s="786"/>
      <c r="F127" s="502"/>
      <c r="G127" s="786"/>
      <c r="H127" s="786"/>
      <c r="I127" s="786"/>
      <c r="J127" s="541"/>
      <c r="K127" s="541"/>
      <c r="L127" s="339" t="e">
        <f>VLOOKUP(A127, SDs!_xlnm.Print_Area, 3, FALSE)</f>
        <v>#N/A</v>
      </c>
      <c r="M127" s="339" t="e">
        <f>VLOOKUP(A127, SDs!_xlnm.Print_Area, 4, FALSE)</f>
        <v>#N/A</v>
      </c>
      <c r="N127" s="339" t="e">
        <f>VLOOKUP(A127, SDs!_xlnm.Print_Area, 5, FALSE)</f>
        <v>#N/A</v>
      </c>
      <c r="O127" s="735" t="e">
        <f>VLOOKUP(A127, SDs!_xlnm.Print_Area, 6, FALSE)</f>
        <v>#N/A</v>
      </c>
      <c r="P127" s="339" t="e">
        <f>VLOOKUP(A127, SDs!_xlnm.Print_Area, 7, FALSE)</f>
        <v>#N/A</v>
      </c>
      <c r="Q127" s="814"/>
      <c r="R127" s="505"/>
      <c r="S127" s="505"/>
      <c r="T127" s="505"/>
      <c r="U127" s="511"/>
      <c r="V127" s="511"/>
      <c r="W127" s="297" t="e">
        <f>VLOOKUP(A127, SDs!_xlnm.Print_Area, 8, FALSE)</f>
        <v>#N/A</v>
      </c>
      <c r="X127" s="511"/>
      <c r="Y127" s="583"/>
      <c r="Z127" s="504"/>
      <c r="AA127" s="770"/>
      <c r="AB127" s="771"/>
      <c r="AC127" s="345"/>
      <c r="AG127" s="772"/>
    </row>
    <row r="128" spans="1:33" s="773" customFormat="1" x14ac:dyDescent="0.35">
      <c r="A128" s="767"/>
      <c r="B128" s="625" t="e">
        <f>VLOOKUP(A128, SDs!_xlnm.Print_Area, 2, FALSE)</f>
        <v>#N/A</v>
      </c>
      <c r="C128" s="768"/>
      <c r="D128" s="769"/>
      <c r="E128" s="786"/>
      <c r="F128" s="502"/>
      <c r="G128" s="786"/>
      <c r="H128" s="786"/>
      <c r="I128" s="786"/>
      <c r="J128" s="541"/>
      <c r="K128" s="541"/>
      <c r="L128" s="339" t="e">
        <f>VLOOKUP(A128, SDs!_xlnm.Print_Area, 3, FALSE)</f>
        <v>#N/A</v>
      </c>
      <c r="M128" s="339" t="e">
        <f>VLOOKUP(A128, SDs!_xlnm.Print_Area, 4, FALSE)</f>
        <v>#N/A</v>
      </c>
      <c r="N128" s="339" t="e">
        <f>VLOOKUP(A128, SDs!_xlnm.Print_Area, 5, FALSE)</f>
        <v>#N/A</v>
      </c>
      <c r="O128" s="735" t="e">
        <f>VLOOKUP(A128, SDs!_xlnm.Print_Area, 6, FALSE)</f>
        <v>#N/A</v>
      </c>
      <c r="P128" s="339" t="e">
        <f>VLOOKUP(A128, SDs!_xlnm.Print_Area, 7, FALSE)</f>
        <v>#N/A</v>
      </c>
      <c r="Q128" s="814"/>
      <c r="R128" s="505"/>
      <c r="S128" s="505"/>
      <c r="T128" s="505"/>
      <c r="U128" s="511"/>
      <c r="V128" s="511"/>
      <c r="W128" s="297" t="e">
        <f>VLOOKUP(A128, SDs!_xlnm.Print_Area, 8, FALSE)</f>
        <v>#N/A</v>
      </c>
      <c r="X128" s="511"/>
      <c r="Y128" s="583"/>
      <c r="Z128" s="504"/>
      <c r="AA128" s="770"/>
      <c r="AB128" s="771"/>
      <c r="AC128" s="345"/>
      <c r="AG128" s="772"/>
    </row>
    <row r="129" spans="1:33" s="773" customFormat="1" x14ac:dyDescent="0.35">
      <c r="A129" s="767"/>
      <c r="B129" s="625" t="e">
        <f>VLOOKUP(A129, SDs!_xlnm.Print_Area, 2, FALSE)</f>
        <v>#N/A</v>
      </c>
      <c r="C129" s="768"/>
      <c r="D129" s="769"/>
      <c r="E129" s="786"/>
      <c r="F129" s="502"/>
      <c r="G129" s="786"/>
      <c r="H129" s="786"/>
      <c r="I129" s="786"/>
      <c r="J129" s="541"/>
      <c r="K129" s="541"/>
      <c r="L129" s="339" t="e">
        <f>VLOOKUP(A129, SDs!_xlnm.Print_Area, 3, FALSE)</f>
        <v>#N/A</v>
      </c>
      <c r="M129" s="339" t="e">
        <f>VLOOKUP(A129, SDs!_xlnm.Print_Area, 4, FALSE)</f>
        <v>#N/A</v>
      </c>
      <c r="N129" s="339" t="e">
        <f>VLOOKUP(A129, SDs!_xlnm.Print_Area, 5, FALSE)</f>
        <v>#N/A</v>
      </c>
      <c r="O129" s="735" t="e">
        <f>VLOOKUP(A129, SDs!_xlnm.Print_Area, 6, FALSE)</f>
        <v>#N/A</v>
      </c>
      <c r="P129" s="339" t="e">
        <f>VLOOKUP(A129, SDs!_xlnm.Print_Area, 7, FALSE)</f>
        <v>#N/A</v>
      </c>
      <c r="Q129" s="814"/>
      <c r="R129" s="505"/>
      <c r="S129" s="505"/>
      <c r="T129" s="505"/>
      <c r="U129" s="511"/>
      <c r="V129" s="511"/>
      <c r="W129" s="297" t="e">
        <f>VLOOKUP(A129, SDs!_xlnm.Print_Area, 8, FALSE)</f>
        <v>#N/A</v>
      </c>
      <c r="X129" s="511"/>
      <c r="Y129" s="583"/>
      <c r="Z129" s="504"/>
      <c r="AA129" s="770"/>
      <c r="AB129" s="771"/>
      <c r="AC129" s="345"/>
      <c r="AG129" s="772"/>
    </row>
    <row r="130" spans="1:33" s="773" customFormat="1" x14ac:dyDescent="0.35">
      <c r="A130" s="767"/>
      <c r="B130" s="625" t="e">
        <f>VLOOKUP(A130, SDs!_xlnm.Print_Area, 2, FALSE)</f>
        <v>#N/A</v>
      </c>
      <c r="C130" s="768"/>
      <c r="D130" s="769"/>
      <c r="E130" s="786"/>
      <c r="F130" s="502"/>
      <c r="G130" s="786"/>
      <c r="H130" s="786"/>
      <c r="I130" s="786"/>
      <c r="J130" s="541"/>
      <c r="K130" s="541"/>
      <c r="L130" s="339" t="e">
        <f>VLOOKUP(A130, SDs!_xlnm.Print_Area, 3, FALSE)</f>
        <v>#N/A</v>
      </c>
      <c r="M130" s="339" t="e">
        <f>VLOOKUP(A130, SDs!_xlnm.Print_Area, 4, FALSE)</f>
        <v>#N/A</v>
      </c>
      <c r="N130" s="339" t="e">
        <f>VLOOKUP(A130, SDs!_xlnm.Print_Area, 5, FALSE)</f>
        <v>#N/A</v>
      </c>
      <c r="O130" s="735" t="e">
        <f>VLOOKUP(A130, SDs!_xlnm.Print_Area, 6, FALSE)</f>
        <v>#N/A</v>
      </c>
      <c r="P130" s="339" t="e">
        <f>VLOOKUP(A130, SDs!_xlnm.Print_Area, 7, FALSE)</f>
        <v>#N/A</v>
      </c>
      <c r="Q130" s="814"/>
      <c r="R130" s="505"/>
      <c r="S130" s="505"/>
      <c r="T130" s="505"/>
      <c r="U130" s="511"/>
      <c r="V130" s="511"/>
      <c r="W130" s="297" t="e">
        <f>VLOOKUP(A130, SDs!_xlnm.Print_Area, 8, FALSE)</f>
        <v>#N/A</v>
      </c>
      <c r="X130" s="511"/>
      <c r="Y130" s="583"/>
      <c r="Z130" s="504"/>
      <c r="AA130" s="770"/>
      <c r="AB130" s="771"/>
      <c r="AC130" s="345"/>
      <c r="AG130" s="772"/>
    </row>
    <row r="131" spans="1:33" s="773" customFormat="1" x14ac:dyDescent="0.35">
      <c r="A131" s="767"/>
      <c r="B131" s="625" t="e">
        <f>VLOOKUP(A131, SDs!_xlnm.Print_Area, 2, FALSE)</f>
        <v>#N/A</v>
      </c>
      <c r="C131" s="768"/>
      <c r="D131" s="769"/>
      <c r="E131" s="786"/>
      <c r="F131" s="502"/>
      <c r="G131" s="786"/>
      <c r="H131" s="786"/>
      <c r="I131" s="786"/>
      <c r="J131" s="541"/>
      <c r="K131" s="541"/>
      <c r="L131" s="339" t="e">
        <f>VLOOKUP(A131, SDs!_xlnm.Print_Area, 3, FALSE)</f>
        <v>#N/A</v>
      </c>
      <c r="M131" s="339" t="e">
        <f>VLOOKUP(A131, SDs!_xlnm.Print_Area, 4, FALSE)</f>
        <v>#N/A</v>
      </c>
      <c r="N131" s="339" t="e">
        <f>VLOOKUP(A131, SDs!_xlnm.Print_Area, 5, FALSE)</f>
        <v>#N/A</v>
      </c>
      <c r="O131" s="735" t="e">
        <f>VLOOKUP(A131, SDs!_xlnm.Print_Area, 6, FALSE)</f>
        <v>#N/A</v>
      </c>
      <c r="P131" s="339" t="e">
        <f>VLOOKUP(A131, SDs!_xlnm.Print_Area, 7, FALSE)</f>
        <v>#N/A</v>
      </c>
      <c r="Q131" s="814"/>
      <c r="R131" s="505"/>
      <c r="S131" s="505"/>
      <c r="T131" s="505"/>
      <c r="U131" s="511"/>
      <c r="V131" s="511"/>
      <c r="W131" s="297" t="e">
        <f>VLOOKUP(A131, SDs!_xlnm.Print_Area, 8, FALSE)</f>
        <v>#N/A</v>
      </c>
      <c r="X131" s="511"/>
      <c r="Y131" s="583"/>
      <c r="Z131" s="504"/>
      <c r="AA131" s="770"/>
      <c r="AB131" s="771"/>
      <c r="AC131" s="345"/>
      <c r="AG131" s="772"/>
    </row>
    <row r="132" spans="1:33" s="773" customFormat="1" x14ac:dyDescent="0.35">
      <c r="A132" s="767"/>
      <c r="B132" s="625" t="e">
        <f>VLOOKUP(A132, SDs!_xlnm.Print_Area, 2, FALSE)</f>
        <v>#N/A</v>
      </c>
      <c r="C132" s="768"/>
      <c r="D132" s="769"/>
      <c r="E132" s="786"/>
      <c r="F132" s="502"/>
      <c r="G132" s="786"/>
      <c r="H132" s="786"/>
      <c r="I132" s="786"/>
      <c r="J132" s="541"/>
      <c r="K132" s="541"/>
      <c r="L132" s="339" t="e">
        <f>VLOOKUP(A132, SDs!_xlnm.Print_Area, 3, FALSE)</f>
        <v>#N/A</v>
      </c>
      <c r="M132" s="339" t="e">
        <f>VLOOKUP(A132, SDs!_xlnm.Print_Area, 4, FALSE)</f>
        <v>#N/A</v>
      </c>
      <c r="N132" s="339" t="e">
        <f>VLOOKUP(A132, SDs!_xlnm.Print_Area, 5, FALSE)</f>
        <v>#N/A</v>
      </c>
      <c r="O132" s="735" t="e">
        <f>VLOOKUP(A132, SDs!_xlnm.Print_Area, 6, FALSE)</f>
        <v>#N/A</v>
      </c>
      <c r="P132" s="339" t="e">
        <f>VLOOKUP(A132, SDs!_xlnm.Print_Area, 7, FALSE)</f>
        <v>#N/A</v>
      </c>
      <c r="Q132" s="814"/>
      <c r="R132" s="505"/>
      <c r="S132" s="505"/>
      <c r="T132" s="505"/>
      <c r="U132" s="511"/>
      <c r="V132" s="511"/>
      <c r="W132" s="297" t="e">
        <f>VLOOKUP(A132, SDs!_xlnm.Print_Area, 8, FALSE)</f>
        <v>#N/A</v>
      </c>
      <c r="X132" s="511"/>
      <c r="Y132" s="583"/>
      <c r="Z132" s="504"/>
      <c r="AA132" s="770"/>
      <c r="AB132" s="771"/>
      <c r="AC132" s="345"/>
      <c r="AG132" s="772"/>
    </row>
    <row r="133" spans="1:33" s="773" customFormat="1" x14ac:dyDescent="0.35">
      <c r="A133" s="767"/>
      <c r="B133" s="625" t="e">
        <f>VLOOKUP(A133, SDs!_xlnm.Print_Area, 2, FALSE)</f>
        <v>#N/A</v>
      </c>
      <c r="C133" s="768"/>
      <c r="D133" s="769"/>
      <c r="E133" s="786"/>
      <c r="F133" s="502"/>
      <c r="G133" s="786"/>
      <c r="H133" s="786"/>
      <c r="I133" s="786"/>
      <c r="J133" s="541"/>
      <c r="K133" s="541"/>
      <c r="L133" s="339" t="e">
        <f>VLOOKUP(A133, SDs!_xlnm.Print_Area, 3, FALSE)</f>
        <v>#N/A</v>
      </c>
      <c r="M133" s="339" t="e">
        <f>VLOOKUP(A133, SDs!_xlnm.Print_Area, 4, FALSE)</f>
        <v>#N/A</v>
      </c>
      <c r="N133" s="339" t="e">
        <f>VLOOKUP(A133, SDs!_xlnm.Print_Area, 5, FALSE)</f>
        <v>#N/A</v>
      </c>
      <c r="O133" s="735" t="e">
        <f>VLOOKUP(A133, SDs!_xlnm.Print_Area, 6, FALSE)</f>
        <v>#N/A</v>
      </c>
      <c r="P133" s="339" t="e">
        <f>VLOOKUP(A133, SDs!_xlnm.Print_Area, 7, FALSE)</f>
        <v>#N/A</v>
      </c>
      <c r="Q133" s="814"/>
      <c r="R133" s="505"/>
      <c r="S133" s="505"/>
      <c r="T133" s="505"/>
      <c r="U133" s="511"/>
      <c r="V133" s="511"/>
      <c r="W133" s="297" t="e">
        <f>VLOOKUP(A133, SDs!_xlnm.Print_Area, 8, FALSE)</f>
        <v>#N/A</v>
      </c>
      <c r="X133" s="511"/>
      <c r="Y133" s="583"/>
      <c r="Z133" s="504"/>
      <c r="AA133" s="770"/>
      <c r="AB133" s="771"/>
      <c r="AC133" s="345"/>
      <c r="AG133" s="772"/>
    </row>
    <row r="134" spans="1:33" s="773" customFormat="1" x14ac:dyDescent="0.35">
      <c r="A134" s="767"/>
      <c r="B134" s="625" t="e">
        <f>VLOOKUP(A134, SDs!_xlnm.Print_Area, 2, FALSE)</f>
        <v>#N/A</v>
      </c>
      <c r="C134" s="768"/>
      <c r="D134" s="769"/>
      <c r="E134" s="786"/>
      <c r="F134" s="502"/>
      <c r="G134" s="786"/>
      <c r="H134" s="786"/>
      <c r="I134" s="786"/>
      <c r="J134" s="541"/>
      <c r="K134" s="541"/>
      <c r="L134" s="339" t="e">
        <f>VLOOKUP(A134, SDs!_xlnm.Print_Area, 3, FALSE)</f>
        <v>#N/A</v>
      </c>
      <c r="M134" s="339" t="e">
        <f>VLOOKUP(A134, SDs!_xlnm.Print_Area, 4, FALSE)</f>
        <v>#N/A</v>
      </c>
      <c r="N134" s="339" t="e">
        <f>VLOOKUP(A134, SDs!_xlnm.Print_Area, 5, FALSE)</f>
        <v>#N/A</v>
      </c>
      <c r="O134" s="735" t="e">
        <f>VLOOKUP(A134, SDs!_xlnm.Print_Area, 6, FALSE)</f>
        <v>#N/A</v>
      </c>
      <c r="P134" s="339" t="e">
        <f>VLOOKUP(A134, SDs!_xlnm.Print_Area, 7, FALSE)</f>
        <v>#N/A</v>
      </c>
      <c r="Q134" s="814"/>
      <c r="R134" s="505"/>
      <c r="S134" s="505"/>
      <c r="T134" s="505"/>
      <c r="U134" s="511"/>
      <c r="V134" s="511"/>
      <c r="W134" s="297" t="e">
        <f>VLOOKUP(A134, SDs!_xlnm.Print_Area, 8, FALSE)</f>
        <v>#N/A</v>
      </c>
      <c r="X134" s="511"/>
      <c r="Y134" s="583"/>
      <c r="Z134" s="504"/>
      <c r="AA134" s="770"/>
      <c r="AB134" s="771"/>
      <c r="AC134" s="345"/>
      <c r="AG134" s="772"/>
    </row>
    <row r="135" spans="1:33" s="773" customFormat="1" x14ac:dyDescent="0.35">
      <c r="A135" s="767"/>
      <c r="B135" s="625" t="e">
        <f>VLOOKUP(A135, SDs!_xlnm.Print_Area, 2, FALSE)</f>
        <v>#N/A</v>
      </c>
      <c r="C135" s="768"/>
      <c r="D135" s="769"/>
      <c r="E135" s="786"/>
      <c r="F135" s="502"/>
      <c r="G135" s="786"/>
      <c r="H135" s="786"/>
      <c r="I135" s="786"/>
      <c r="J135" s="541"/>
      <c r="K135" s="541"/>
      <c r="L135" s="339" t="e">
        <f>VLOOKUP(A135, SDs!_xlnm.Print_Area, 3, FALSE)</f>
        <v>#N/A</v>
      </c>
      <c r="M135" s="339" t="e">
        <f>VLOOKUP(A135, SDs!_xlnm.Print_Area, 4, FALSE)</f>
        <v>#N/A</v>
      </c>
      <c r="N135" s="339" t="e">
        <f>VLOOKUP(A135, SDs!_xlnm.Print_Area, 5, FALSE)</f>
        <v>#N/A</v>
      </c>
      <c r="O135" s="735" t="e">
        <f>VLOOKUP(A135, SDs!_xlnm.Print_Area, 6, FALSE)</f>
        <v>#N/A</v>
      </c>
      <c r="P135" s="339" t="e">
        <f>VLOOKUP(A135, SDs!_xlnm.Print_Area, 7, FALSE)</f>
        <v>#N/A</v>
      </c>
      <c r="Q135" s="814"/>
      <c r="R135" s="505"/>
      <c r="S135" s="505"/>
      <c r="T135" s="505"/>
      <c r="U135" s="511"/>
      <c r="V135" s="511"/>
      <c r="W135" s="297" t="e">
        <f>VLOOKUP(A135, SDs!_xlnm.Print_Area, 8, FALSE)</f>
        <v>#N/A</v>
      </c>
      <c r="X135" s="511"/>
      <c r="Y135" s="583"/>
      <c r="Z135" s="504"/>
      <c r="AA135" s="770"/>
      <c r="AB135" s="771"/>
      <c r="AC135" s="345"/>
      <c r="AG135" s="772"/>
    </row>
    <row r="136" spans="1:33" s="773" customFormat="1" x14ac:dyDescent="0.35">
      <c r="A136" s="767"/>
      <c r="B136" s="625" t="e">
        <f>VLOOKUP(A136, SDs!_xlnm.Print_Area, 2, FALSE)</f>
        <v>#N/A</v>
      </c>
      <c r="C136" s="768"/>
      <c r="D136" s="769"/>
      <c r="E136" s="786"/>
      <c r="F136" s="502"/>
      <c r="G136" s="786"/>
      <c r="H136" s="786"/>
      <c r="I136" s="786"/>
      <c r="J136" s="541"/>
      <c r="K136" s="541"/>
      <c r="L136" s="339" t="e">
        <f>VLOOKUP(A136, SDs!_xlnm.Print_Area, 3, FALSE)</f>
        <v>#N/A</v>
      </c>
      <c r="M136" s="339" t="e">
        <f>VLOOKUP(A136, SDs!_xlnm.Print_Area, 4, FALSE)</f>
        <v>#N/A</v>
      </c>
      <c r="N136" s="339" t="e">
        <f>VLOOKUP(A136, SDs!_xlnm.Print_Area, 5, FALSE)</f>
        <v>#N/A</v>
      </c>
      <c r="O136" s="735" t="e">
        <f>VLOOKUP(A136, SDs!_xlnm.Print_Area, 6, FALSE)</f>
        <v>#N/A</v>
      </c>
      <c r="P136" s="339" t="e">
        <f>VLOOKUP(A136, SDs!_xlnm.Print_Area, 7, FALSE)</f>
        <v>#N/A</v>
      </c>
      <c r="Q136" s="814"/>
      <c r="R136" s="505"/>
      <c r="S136" s="505"/>
      <c r="T136" s="505"/>
      <c r="U136" s="511"/>
      <c r="V136" s="511"/>
      <c r="W136" s="297" t="e">
        <f>VLOOKUP(A136, SDs!_xlnm.Print_Area, 8, FALSE)</f>
        <v>#N/A</v>
      </c>
      <c r="X136" s="511"/>
      <c r="Y136" s="583"/>
      <c r="Z136" s="504"/>
      <c r="AA136" s="770"/>
      <c r="AB136" s="771"/>
      <c r="AC136" s="345"/>
      <c r="AG136" s="772"/>
    </row>
    <row r="137" spans="1:33" s="773" customFormat="1" x14ac:dyDescent="0.35">
      <c r="A137" s="767"/>
      <c r="B137" s="625" t="e">
        <f>VLOOKUP(A137, SDs!_xlnm.Print_Area, 2, FALSE)</f>
        <v>#N/A</v>
      </c>
      <c r="C137" s="768"/>
      <c r="D137" s="769"/>
      <c r="E137" s="786"/>
      <c r="F137" s="502"/>
      <c r="G137" s="786"/>
      <c r="H137" s="786"/>
      <c r="I137" s="786"/>
      <c r="J137" s="541"/>
      <c r="K137" s="541"/>
      <c r="L137" s="339" t="e">
        <f>VLOOKUP(A137, SDs!_xlnm.Print_Area, 3, FALSE)</f>
        <v>#N/A</v>
      </c>
      <c r="M137" s="339" t="e">
        <f>VLOOKUP(A137, SDs!_xlnm.Print_Area, 4, FALSE)</f>
        <v>#N/A</v>
      </c>
      <c r="N137" s="339" t="e">
        <f>VLOOKUP(A137, SDs!_xlnm.Print_Area, 5, FALSE)</f>
        <v>#N/A</v>
      </c>
      <c r="O137" s="735" t="e">
        <f>VLOOKUP(A137, SDs!_xlnm.Print_Area, 6, FALSE)</f>
        <v>#N/A</v>
      </c>
      <c r="P137" s="339" t="e">
        <f>VLOOKUP(A137, SDs!_xlnm.Print_Area, 7, FALSE)</f>
        <v>#N/A</v>
      </c>
      <c r="Q137" s="814"/>
      <c r="R137" s="505"/>
      <c r="S137" s="505"/>
      <c r="T137" s="505"/>
      <c r="U137" s="511"/>
      <c r="V137" s="511"/>
      <c r="W137" s="297" t="e">
        <f>VLOOKUP(A137, SDs!_xlnm.Print_Area, 8, FALSE)</f>
        <v>#N/A</v>
      </c>
      <c r="X137" s="511"/>
      <c r="Y137" s="583"/>
      <c r="Z137" s="504"/>
      <c r="AA137" s="770"/>
      <c r="AB137" s="771"/>
      <c r="AC137" s="345"/>
      <c r="AG137" s="772"/>
    </row>
    <row r="138" spans="1:33" s="773" customFormat="1" x14ac:dyDescent="0.35">
      <c r="A138" s="767"/>
      <c r="B138" s="625" t="e">
        <f>VLOOKUP(A138, SDs!_xlnm.Print_Area, 2, FALSE)</f>
        <v>#N/A</v>
      </c>
      <c r="C138" s="768"/>
      <c r="D138" s="345"/>
      <c r="E138" s="779"/>
      <c r="F138" s="503"/>
      <c r="G138" s="779"/>
      <c r="H138" s="779"/>
      <c r="I138" s="779"/>
      <c r="J138" s="501"/>
      <c r="K138" s="501"/>
      <c r="L138" s="339" t="e">
        <f>VLOOKUP(A138, SDs!_xlnm.Print_Area, 3, FALSE)</f>
        <v>#N/A</v>
      </c>
      <c r="M138" s="339" t="e">
        <f>VLOOKUP(A138, SDs!_xlnm.Print_Area, 4, FALSE)</f>
        <v>#N/A</v>
      </c>
      <c r="N138" s="339" t="e">
        <f>VLOOKUP(A138, SDs!_xlnm.Print_Area, 5, FALSE)</f>
        <v>#N/A</v>
      </c>
      <c r="O138" s="735" t="e">
        <f>VLOOKUP(A138, SDs!_xlnm.Print_Area, 6, FALSE)</f>
        <v>#N/A</v>
      </c>
      <c r="P138" s="339" t="e">
        <f>VLOOKUP(A138, SDs!_xlnm.Print_Area, 7, FALSE)</f>
        <v>#N/A</v>
      </c>
      <c r="Q138" s="814"/>
      <c r="R138" s="505"/>
      <c r="S138" s="505"/>
      <c r="T138" s="505"/>
      <c r="U138" s="511"/>
      <c r="V138" s="511"/>
      <c r="W138" s="297" t="e">
        <f>VLOOKUP(A138, SDs!_xlnm.Print_Area, 8, FALSE)</f>
        <v>#N/A</v>
      </c>
      <c r="X138" s="511"/>
      <c r="Y138" s="583"/>
      <c r="Z138" s="504"/>
      <c r="AA138" s="770"/>
      <c r="AB138" s="771"/>
      <c r="AC138" s="345"/>
      <c r="AG138" s="772"/>
    </row>
    <row r="139" spans="1:33" s="773" customFormat="1" x14ac:dyDescent="0.35">
      <c r="A139" s="767"/>
      <c r="B139" s="625" t="e">
        <f>VLOOKUP(A139, SDs!_xlnm.Print_Area, 2, FALSE)</f>
        <v>#N/A</v>
      </c>
      <c r="C139" s="768"/>
      <c r="D139" s="769"/>
      <c r="E139" s="786"/>
      <c r="F139" s="502"/>
      <c r="G139" s="786"/>
      <c r="H139" s="786"/>
      <c r="I139" s="786"/>
      <c r="J139" s="541"/>
      <c r="K139" s="541"/>
      <c r="L139" s="339" t="e">
        <f>VLOOKUP(A139, SDs!_xlnm.Print_Area, 3, FALSE)</f>
        <v>#N/A</v>
      </c>
      <c r="M139" s="339" t="e">
        <f>VLOOKUP(A139, SDs!_xlnm.Print_Area, 4, FALSE)</f>
        <v>#N/A</v>
      </c>
      <c r="N139" s="339" t="e">
        <f>VLOOKUP(A139, SDs!_xlnm.Print_Area, 5, FALSE)</f>
        <v>#N/A</v>
      </c>
      <c r="O139" s="735" t="e">
        <f>VLOOKUP(A139, SDs!_xlnm.Print_Area, 6, FALSE)</f>
        <v>#N/A</v>
      </c>
      <c r="P139" s="339" t="e">
        <f>VLOOKUP(A139, SDs!_xlnm.Print_Area, 7, FALSE)</f>
        <v>#N/A</v>
      </c>
      <c r="Q139" s="814"/>
      <c r="R139" s="505"/>
      <c r="S139" s="505"/>
      <c r="T139" s="505"/>
      <c r="U139" s="511"/>
      <c r="V139" s="511"/>
      <c r="W139" s="297" t="e">
        <f>VLOOKUP(A139, SDs!_xlnm.Print_Area, 8, FALSE)</f>
        <v>#N/A</v>
      </c>
      <c r="X139" s="511"/>
      <c r="Y139" s="583"/>
      <c r="Z139" s="504"/>
      <c r="AA139" s="770"/>
      <c r="AB139" s="771"/>
      <c r="AC139" s="345"/>
      <c r="AG139" s="772"/>
    </row>
    <row r="140" spans="1:33" s="773" customFormat="1" x14ac:dyDescent="0.35">
      <c r="A140" s="767"/>
      <c r="B140" s="625" t="e">
        <f>VLOOKUP(A140, SDs!_xlnm.Print_Area, 2, FALSE)</f>
        <v>#N/A</v>
      </c>
      <c r="C140" s="768"/>
      <c r="D140" s="769"/>
      <c r="E140" s="786"/>
      <c r="F140" s="502"/>
      <c r="G140" s="786"/>
      <c r="H140" s="786"/>
      <c r="I140" s="786"/>
      <c r="J140" s="541"/>
      <c r="K140" s="541"/>
      <c r="L140" s="339" t="e">
        <f>VLOOKUP(A140, SDs!_xlnm.Print_Area, 3, FALSE)</f>
        <v>#N/A</v>
      </c>
      <c r="M140" s="339" t="e">
        <f>VLOOKUP(A140, SDs!_xlnm.Print_Area, 4, FALSE)</f>
        <v>#N/A</v>
      </c>
      <c r="N140" s="339" t="e">
        <f>VLOOKUP(A140, SDs!_xlnm.Print_Area, 5, FALSE)</f>
        <v>#N/A</v>
      </c>
      <c r="O140" s="735" t="e">
        <f>VLOOKUP(A140, SDs!_xlnm.Print_Area, 6, FALSE)</f>
        <v>#N/A</v>
      </c>
      <c r="P140" s="339" t="e">
        <f>VLOOKUP(A140, SDs!_xlnm.Print_Area, 7, FALSE)</f>
        <v>#N/A</v>
      </c>
      <c r="Q140" s="814"/>
      <c r="R140" s="505"/>
      <c r="S140" s="505"/>
      <c r="T140" s="505"/>
      <c r="U140" s="511"/>
      <c r="V140" s="511"/>
      <c r="W140" s="297" t="e">
        <f>VLOOKUP(A140, SDs!_xlnm.Print_Area, 8, FALSE)</f>
        <v>#N/A</v>
      </c>
      <c r="X140" s="511"/>
      <c r="Y140" s="583"/>
      <c r="Z140" s="504"/>
      <c r="AA140" s="770"/>
      <c r="AB140" s="771"/>
      <c r="AC140" s="345"/>
      <c r="AG140" s="772"/>
    </row>
    <row r="141" spans="1:33" s="773" customFormat="1" x14ac:dyDescent="0.35">
      <c r="A141" s="767"/>
      <c r="B141" s="625" t="e">
        <f>VLOOKUP(A141, SDs!_xlnm.Print_Area, 2, FALSE)</f>
        <v>#N/A</v>
      </c>
      <c r="C141" s="768"/>
      <c r="D141" s="769"/>
      <c r="E141" s="786"/>
      <c r="F141" s="502"/>
      <c r="G141" s="786"/>
      <c r="H141" s="786"/>
      <c r="I141" s="786"/>
      <c r="J141" s="541"/>
      <c r="K141" s="541"/>
      <c r="L141" s="339" t="e">
        <f>VLOOKUP(A141, SDs!_xlnm.Print_Area, 3, FALSE)</f>
        <v>#N/A</v>
      </c>
      <c r="M141" s="339" t="e">
        <f>VLOOKUP(A141, SDs!_xlnm.Print_Area, 4, FALSE)</f>
        <v>#N/A</v>
      </c>
      <c r="N141" s="339" t="e">
        <f>VLOOKUP(A141, SDs!_xlnm.Print_Area, 5, FALSE)</f>
        <v>#N/A</v>
      </c>
      <c r="O141" s="735" t="e">
        <f>VLOOKUP(A141, SDs!_xlnm.Print_Area, 6, FALSE)</f>
        <v>#N/A</v>
      </c>
      <c r="P141" s="339" t="e">
        <f>VLOOKUP(A141, SDs!_xlnm.Print_Area, 7, FALSE)</f>
        <v>#N/A</v>
      </c>
      <c r="Q141" s="814"/>
      <c r="R141" s="505"/>
      <c r="S141" s="505"/>
      <c r="T141" s="505"/>
      <c r="U141" s="511"/>
      <c r="V141" s="511"/>
      <c r="W141" s="297" t="e">
        <f>VLOOKUP(A141, SDs!_xlnm.Print_Area, 8, FALSE)</f>
        <v>#N/A</v>
      </c>
      <c r="X141" s="511"/>
      <c r="Y141" s="583"/>
      <c r="Z141" s="504"/>
      <c r="AA141" s="770"/>
      <c r="AB141" s="771"/>
      <c r="AC141" s="345"/>
      <c r="AG141" s="772"/>
    </row>
    <row r="142" spans="1:33" s="773" customFormat="1" x14ac:dyDescent="0.35">
      <c r="A142" s="767"/>
      <c r="B142" s="625" t="e">
        <f>VLOOKUP(A142, SDs!_xlnm.Print_Area, 2, FALSE)</f>
        <v>#N/A</v>
      </c>
      <c r="C142" s="768"/>
      <c r="D142" s="769"/>
      <c r="E142" s="786"/>
      <c r="F142" s="502"/>
      <c r="G142" s="786"/>
      <c r="H142" s="786"/>
      <c r="I142" s="786"/>
      <c r="J142" s="541"/>
      <c r="K142" s="541"/>
      <c r="L142" s="339" t="e">
        <f>VLOOKUP(A142, SDs!_xlnm.Print_Area, 3, FALSE)</f>
        <v>#N/A</v>
      </c>
      <c r="M142" s="339" t="e">
        <f>VLOOKUP(A142, SDs!_xlnm.Print_Area, 4, FALSE)</f>
        <v>#N/A</v>
      </c>
      <c r="N142" s="339" t="e">
        <f>VLOOKUP(A142, SDs!_xlnm.Print_Area, 5, FALSE)</f>
        <v>#N/A</v>
      </c>
      <c r="O142" s="735" t="e">
        <f>VLOOKUP(A142, SDs!_xlnm.Print_Area, 6, FALSE)</f>
        <v>#N/A</v>
      </c>
      <c r="P142" s="339" t="e">
        <f>VLOOKUP(A142, SDs!_xlnm.Print_Area, 7, FALSE)</f>
        <v>#N/A</v>
      </c>
      <c r="Q142" s="814"/>
      <c r="R142" s="505"/>
      <c r="S142" s="505"/>
      <c r="T142" s="505"/>
      <c r="U142" s="511"/>
      <c r="V142" s="511"/>
      <c r="W142" s="297" t="e">
        <f>VLOOKUP(A142, SDs!_xlnm.Print_Area, 8, FALSE)</f>
        <v>#N/A</v>
      </c>
      <c r="X142" s="511"/>
      <c r="Y142" s="583"/>
      <c r="Z142" s="504"/>
      <c r="AA142" s="770"/>
      <c r="AB142" s="771"/>
      <c r="AC142" s="345"/>
      <c r="AG142" s="772"/>
    </row>
    <row r="143" spans="1:33" s="773" customFormat="1" x14ac:dyDescent="0.35">
      <c r="A143" s="767"/>
      <c r="B143" s="625" t="e">
        <f>VLOOKUP(A143, SDs!_xlnm.Print_Area, 2, FALSE)</f>
        <v>#N/A</v>
      </c>
      <c r="C143" s="768"/>
      <c r="D143" s="769"/>
      <c r="E143" s="786"/>
      <c r="F143" s="502"/>
      <c r="G143" s="786"/>
      <c r="H143" s="786"/>
      <c r="I143" s="786"/>
      <c r="J143" s="541"/>
      <c r="K143" s="541"/>
      <c r="L143" s="339" t="e">
        <f>VLOOKUP(A143, SDs!_xlnm.Print_Area, 3, FALSE)</f>
        <v>#N/A</v>
      </c>
      <c r="M143" s="339" t="e">
        <f>VLOOKUP(A143, SDs!_xlnm.Print_Area, 4, FALSE)</f>
        <v>#N/A</v>
      </c>
      <c r="N143" s="339" t="e">
        <f>VLOOKUP(A143, SDs!_xlnm.Print_Area, 5, FALSE)</f>
        <v>#N/A</v>
      </c>
      <c r="O143" s="735" t="e">
        <f>VLOOKUP(A143, SDs!_xlnm.Print_Area, 6, FALSE)</f>
        <v>#N/A</v>
      </c>
      <c r="P143" s="339" t="e">
        <f>VLOOKUP(A143, SDs!_xlnm.Print_Area, 7, FALSE)</f>
        <v>#N/A</v>
      </c>
      <c r="Q143" s="815"/>
      <c r="R143" s="505"/>
      <c r="S143" s="505"/>
      <c r="T143" s="505"/>
      <c r="U143" s="511"/>
      <c r="V143" s="511"/>
      <c r="W143" s="297" t="e">
        <f>VLOOKUP(A143, SDs!_xlnm.Print_Area, 8, FALSE)</f>
        <v>#N/A</v>
      </c>
      <c r="X143" s="511"/>
      <c r="Y143" s="583"/>
      <c r="Z143" s="622"/>
      <c r="AA143" s="770"/>
      <c r="AB143" s="771"/>
      <c r="AC143" s="345"/>
      <c r="AD143" s="656"/>
      <c r="AG143" s="772"/>
    </row>
    <row r="144" spans="1:33" s="773" customFormat="1" x14ac:dyDescent="0.35">
      <c r="A144" s="767"/>
      <c r="B144" s="625" t="e">
        <f>VLOOKUP(A144, SDs!_xlnm.Print_Area, 2, FALSE)</f>
        <v>#N/A</v>
      </c>
      <c r="C144" s="768"/>
      <c r="D144" s="769"/>
      <c r="E144" s="786"/>
      <c r="F144" s="502"/>
      <c r="G144" s="786"/>
      <c r="H144" s="786"/>
      <c r="I144" s="786"/>
      <c r="J144" s="541"/>
      <c r="K144" s="541"/>
      <c r="L144" s="339" t="e">
        <f>VLOOKUP(A144, SDs!_xlnm.Print_Area, 3, FALSE)</f>
        <v>#N/A</v>
      </c>
      <c r="M144" s="339" t="e">
        <f>VLOOKUP(A144, SDs!_xlnm.Print_Area, 4, FALSE)</f>
        <v>#N/A</v>
      </c>
      <c r="N144" s="339" t="e">
        <f>VLOOKUP(A144, SDs!_xlnm.Print_Area, 5, FALSE)</f>
        <v>#N/A</v>
      </c>
      <c r="O144" s="735" t="e">
        <f>VLOOKUP(A144, SDs!_xlnm.Print_Area, 6, FALSE)</f>
        <v>#N/A</v>
      </c>
      <c r="P144" s="339" t="e">
        <f>VLOOKUP(A144, SDs!_xlnm.Print_Area, 7, FALSE)</f>
        <v>#N/A</v>
      </c>
      <c r="Q144" s="814"/>
      <c r="R144" s="505"/>
      <c r="S144" s="505"/>
      <c r="T144" s="505"/>
      <c r="U144" s="511"/>
      <c r="V144" s="511"/>
      <c r="W144" s="297" t="e">
        <f>VLOOKUP(A144, SDs!_xlnm.Print_Area, 8, FALSE)</f>
        <v>#N/A</v>
      </c>
      <c r="X144" s="511"/>
      <c r="Y144" s="583"/>
      <c r="Z144" s="504"/>
      <c r="AA144" s="770"/>
      <c r="AB144" s="771"/>
      <c r="AC144" s="345"/>
      <c r="AG144" s="772"/>
    </row>
    <row r="145" spans="1:33" s="773" customFormat="1" x14ac:dyDescent="0.35">
      <c r="A145" s="767"/>
      <c r="B145" s="625" t="e">
        <f>VLOOKUP(A145, SDs!_xlnm.Print_Area, 2, FALSE)</f>
        <v>#N/A</v>
      </c>
      <c r="C145" s="768"/>
      <c r="D145" s="769"/>
      <c r="E145" s="786"/>
      <c r="F145" s="502"/>
      <c r="G145" s="786"/>
      <c r="H145" s="786"/>
      <c r="I145" s="786"/>
      <c r="J145" s="541"/>
      <c r="K145" s="541"/>
      <c r="L145" s="339" t="e">
        <f>VLOOKUP(A145, SDs!_xlnm.Print_Area, 3, FALSE)</f>
        <v>#N/A</v>
      </c>
      <c r="M145" s="339" t="e">
        <f>VLOOKUP(A145, SDs!_xlnm.Print_Area, 4, FALSE)</f>
        <v>#N/A</v>
      </c>
      <c r="N145" s="339" t="e">
        <f>VLOOKUP(A145, SDs!_xlnm.Print_Area, 5, FALSE)</f>
        <v>#N/A</v>
      </c>
      <c r="O145" s="735" t="e">
        <f>VLOOKUP(A145, SDs!_xlnm.Print_Area, 6, FALSE)</f>
        <v>#N/A</v>
      </c>
      <c r="P145" s="339" t="e">
        <f>VLOOKUP(A145, SDs!_xlnm.Print_Area, 7, FALSE)</f>
        <v>#N/A</v>
      </c>
      <c r="Q145" s="814"/>
      <c r="R145" s="505"/>
      <c r="S145" s="505"/>
      <c r="T145" s="505"/>
      <c r="U145" s="511"/>
      <c r="V145" s="511"/>
      <c r="W145" s="297" t="e">
        <f>VLOOKUP(A145, SDs!_xlnm.Print_Area, 8, FALSE)</f>
        <v>#N/A</v>
      </c>
      <c r="X145" s="511"/>
      <c r="Y145" s="583"/>
      <c r="Z145" s="504"/>
      <c r="AA145" s="770"/>
      <c r="AB145" s="771"/>
      <c r="AC145" s="345"/>
      <c r="AG145" s="772"/>
    </row>
    <row r="146" spans="1:33" s="773" customFormat="1" x14ac:dyDescent="0.35">
      <c r="A146" s="767"/>
      <c r="B146" s="625" t="e">
        <f>VLOOKUP(A146, SDs!_xlnm.Print_Area, 2, FALSE)</f>
        <v>#N/A</v>
      </c>
      <c r="C146" s="768"/>
      <c r="D146" s="769"/>
      <c r="E146" s="786"/>
      <c r="F146" s="502"/>
      <c r="G146" s="786"/>
      <c r="H146" s="786"/>
      <c r="I146" s="786"/>
      <c r="J146" s="541"/>
      <c r="K146" s="541"/>
      <c r="L146" s="339" t="e">
        <f>VLOOKUP(A146, SDs!_xlnm.Print_Area, 3, FALSE)</f>
        <v>#N/A</v>
      </c>
      <c r="M146" s="339" t="e">
        <f>VLOOKUP(A146, SDs!_xlnm.Print_Area, 4, FALSE)</f>
        <v>#N/A</v>
      </c>
      <c r="N146" s="339" t="e">
        <f>VLOOKUP(A146, SDs!_xlnm.Print_Area, 5, FALSE)</f>
        <v>#N/A</v>
      </c>
      <c r="O146" s="735" t="e">
        <f>VLOOKUP(A146, SDs!_xlnm.Print_Area, 6, FALSE)</f>
        <v>#N/A</v>
      </c>
      <c r="P146" s="339" t="e">
        <f>VLOOKUP(A146, SDs!_xlnm.Print_Area, 7, FALSE)</f>
        <v>#N/A</v>
      </c>
      <c r="Q146" s="814"/>
      <c r="R146" s="505"/>
      <c r="S146" s="505"/>
      <c r="T146" s="505"/>
      <c r="U146" s="511"/>
      <c r="V146" s="511"/>
      <c r="W146" s="297" t="e">
        <f>VLOOKUP(A146, SDs!_xlnm.Print_Area, 8, FALSE)</f>
        <v>#N/A</v>
      </c>
      <c r="X146" s="511"/>
      <c r="Y146" s="583"/>
      <c r="Z146" s="504"/>
      <c r="AA146" s="770"/>
      <c r="AB146" s="771"/>
      <c r="AC146" s="345"/>
      <c r="AG146" s="772"/>
    </row>
    <row r="147" spans="1:33" s="773" customFormat="1" x14ac:dyDescent="0.35">
      <c r="A147" s="767"/>
      <c r="B147" s="625" t="e">
        <f>VLOOKUP(A147, SDs!_xlnm.Print_Area, 2, FALSE)</f>
        <v>#N/A</v>
      </c>
      <c r="C147" s="768"/>
      <c r="D147" s="769"/>
      <c r="E147" s="786"/>
      <c r="F147" s="502"/>
      <c r="G147" s="786"/>
      <c r="H147" s="786"/>
      <c r="I147" s="786"/>
      <c r="J147" s="541"/>
      <c r="K147" s="541"/>
      <c r="L147" s="339" t="e">
        <f>VLOOKUP(A147, SDs!_xlnm.Print_Area, 3, FALSE)</f>
        <v>#N/A</v>
      </c>
      <c r="M147" s="339" t="e">
        <f>VLOOKUP(A147, SDs!_xlnm.Print_Area, 4, FALSE)</f>
        <v>#N/A</v>
      </c>
      <c r="N147" s="339" t="e">
        <f>VLOOKUP(A147, SDs!_xlnm.Print_Area, 5, FALSE)</f>
        <v>#N/A</v>
      </c>
      <c r="O147" s="735" t="e">
        <f>VLOOKUP(A147, SDs!_xlnm.Print_Area, 6, FALSE)</f>
        <v>#N/A</v>
      </c>
      <c r="P147" s="339" t="e">
        <f>VLOOKUP(A147, SDs!_xlnm.Print_Area, 7, FALSE)</f>
        <v>#N/A</v>
      </c>
      <c r="Q147" s="814"/>
      <c r="R147" s="505"/>
      <c r="S147" s="505"/>
      <c r="T147" s="505"/>
      <c r="U147" s="511"/>
      <c r="V147" s="511"/>
      <c r="W147" s="297" t="e">
        <f>VLOOKUP(A147, SDs!_xlnm.Print_Area, 8, FALSE)</f>
        <v>#N/A</v>
      </c>
      <c r="X147" s="511"/>
      <c r="Y147" s="583"/>
      <c r="Z147" s="504"/>
      <c r="AA147" s="770"/>
      <c r="AB147" s="771"/>
      <c r="AC147" s="345"/>
      <c r="AG147" s="772"/>
    </row>
    <row r="148" spans="1:33" s="773" customFormat="1" x14ac:dyDescent="0.35">
      <c r="A148" s="767"/>
      <c r="B148" s="625" t="e">
        <f>VLOOKUP(A148, SDs!_xlnm.Print_Area, 2, FALSE)</f>
        <v>#N/A</v>
      </c>
      <c r="C148" s="768"/>
      <c r="D148" s="769"/>
      <c r="E148" s="786"/>
      <c r="F148" s="502"/>
      <c r="G148" s="786"/>
      <c r="H148" s="786"/>
      <c r="I148" s="786"/>
      <c r="J148" s="541"/>
      <c r="K148" s="541"/>
      <c r="L148" s="339" t="e">
        <f>VLOOKUP(A148, SDs!_xlnm.Print_Area, 3, FALSE)</f>
        <v>#N/A</v>
      </c>
      <c r="M148" s="339" t="e">
        <f>VLOOKUP(A148, SDs!_xlnm.Print_Area, 4, FALSE)</f>
        <v>#N/A</v>
      </c>
      <c r="N148" s="339" t="e">
        <f>VLOOKUP(A148, SDs!_xlnm.Print_Area, 5, FALSE)</f>
        <v>#N/A</v>
      </c>
      <c r="O148" s="735" t="e">
        <f>VLOOKUP(A148, SDs!_xlnm.Print_Area, 6, FALSE)</f>
        <v>#N/A</v>
      </c>
      <c r="P148" s="339" t="e">
        <f>VLOOKUP(A148, SDs!_xlnm.Print_Area, 7, FALSE)</f>
        <v>#N/A</v>
      </c>
      <c r="Q148" s="814"/>
      <c r="R148" s="505"/>
      <c r="S148" s="505"/>
      <c r="T148" s="505"/>
      <c r="U148" s="511"/>
      <c r="V148" s="511"/>
      <c r="W148" s="297" t="e">
        <f>VLOOKUP(A148, SDs!_xlnm.Print_Area, 8, FALSE)</f>
        <v>#N/A</v>
      </c>
      <c r="X148" s="511"/>
      <c r="Y148" s="583"/>
      <c r="Z148" s="504"/>
      <c r="AA148" s="770"/>
      <c r="AB148" s="771"/>
      <c r="AC148" s="345"/>
      <c r="AG148" s="772"/>
    </row>
    <row r="149" spans="1:33" s="773" customFormat="1" x14ac:dyDescent="0.35">
      <c r="A149" s="767"/>
      <c r="B149" s="625" t="e">
        <f>VLOOKUP(A149, SDs!_xlnm.Print_Area, 2, FALSE)</f>
        <v>#N/A</v>
      </c>
      <c r="C149" s="768"/>
      <c r="D149" s="769"/>
      <c r="E149" s="786"/>
      <c r="F149" s="502"/>
      <c r="G149" s="786"/>
      <c r="H149" s="786"/>
      <c r="I149" s="786"/>
      <c r="J149" s="541"/>
      <c r="K149" s="541"/>
      <c r="L149" s="339" t="e">
        <f>VLOOKUP(A149, SDs!_xlnm.Print_Area, 3, FALSE)</f>
        <v>#N/A</v>
      </c>
      <c r="M149" s="339" t="e">
        <f>VLOOKUP(A149, SDs!_xlnm.Print_Area, 4, FALSE)</f>
        <v>#N/A</v>
      </c>
      <c r="N149" s="339" t="e">
        <f>VLOOKUP(A149, SDs!_xlnm.Print_Area, 5, FALSE)</f>
        <v>#N/A</v>
      </c>
      <c r="O149" s="735" t="e">
        <f>VLOOKUP(A149, SDs!_xlnm.Print_Area, 6, FALSE)</f>
        <v>#N/A</v>
      </c>
      <c r="P149" s="339" t="e">
        <f>VLOOKUP(A149, SDs!_xlnm.Print_Area, 7, FALSE)</f>
        <v>#N/A</v>
      </c>
      <c r="Q149" s="814"/>
      <c r="R149" s="505"/>
      <c r="S149" s="505"/>
      <c r="T149" s="505"/>
      <c r="U149" s="511"/>
      <c r="V149" s="511"/>
      <c r="W149" s="297" t="e">
        <f>VLOOKUP(A149, SDs!_xlnm.Print_Area, 8, FALSE)</f>
        <v>#N/A</v>
      </c>
      <c r="X149" s="511"/>
      <c r="Y149" s="583"/>
      <c r="Z149" s="504"/>
      <c r="AA149" s="770"/>
      <c r="AB149" s="771"/>
      <c r="AC149" s="345"/>
      <c r="AG149" s="772"/>
    </row>
    <row r="150" spans="1:33" s="773" customFormat="1" x14ac:dyDescent="0.35">
      <c r="A150" s="767"/>
      <c r="B150" s="625" t="e">
        <f>VLOOKUP(A150, SDs!_xlnm.Print_Area, 2, FALSE)</f>
        <v>#N/A</v>
      </c>
      <c r="C150" s="768"/>
      <c r="D150" s="769"/>
      <c r="E150" s="786"/>
      <c r="F150" s="502"/>
      <c r="G150" s="786"/>
      <c r="H150" s="786"/>
      <c r="I150" s="786"/>
      <c r="J150" s="541"/>
      <c r="K150" s="541"/>
      <c r="L150" s="339" t="e">
        <f>VLOOKUP(A150, SDs!_xlnm.Print_Area, 3, FALSE)</f>
        <v>#N/A</v>
      </c>
      <c r="M150" s="339" t="e">
        <f>VLOOKUP(A150, SDs!_xlnm.Print_Area, 4, FALSE)</f>
        <v>#N/A</v>
      </c>
      <c r="N150" s="339" t="e">
        <f>VLOOKUP(A150, SDs!_xlnm.Print_Area, 5, FALSE)</f>
        <v>#N/A</v>
      </c>
      <c r="O150" s="735" t="e">
        <f>VLOOKUP(A150, SDs!_xlnm.Print_Area, 6, FALSE)</f>
        <v>#N/A</v>
      </c>
      <c r="P150" s="339" t="e">
        <f>VLOOKUP(A150, SDs!_xlnm.Print_Area, 7, FALSE)</f>
        <v>#N/A</v>
      </c>
      <c r="Q150" s="814"/>
      <c r="R150" s="505"/>
      <c r="S150" s="505"/>
      <c r="T150" s="505"/>
      <c r="U150" s="511"/>
      <c r="V150" s="511"/>
      <c r="W150" s="297" t="e">
        <f>VLOOKUP(A150, SDs!_xlnm.Print_Area, 8, FALSE)</f>
        <v>#N/A</v>
      </c>
      <c r="X150" s="511"/>
      <c r="Y150" s="583"/>
      <c r="Z150" s="504"/>
      <c r="AA150" s="770"/>
      <c r="AB150" s="771"/>
      <c r="AC150" s="345"/>
      <c r="AG150" s="772"/>
    </row>
    <row r="151" spans="1:33" s="773" customFormat="1" x14ac:dyDescent="0.35">
      <c r="A151" s="767"/>
      <c r="B151" s="625" t="e">
        <f>VLOOKUP(A151, SDs!_xlnm.Print_Area, 2, FALSE)</f>
        <v>#N/A</v>
      </c>
      <c r="C151" s="768"/>
      <c r="D151" s="769"/>
      <c r="E151" s="786"/>
      <c r="F151" s="502"/>
      <c r="G151" s="786"/>
      <c r="H151" s="786"/>
      <c r="I151" s="786"/>
      <c r="J151" s="541"/>
      <c r="K151" s="541"/>
      <c r="L151" s="339" t="e">
        <f>VLOOKUP(A151, SDs!_xlnm.Print_Area, 3, FALSE)</f>
        <v>#N/A</v>
      </c>
      <c r="M151" s="339" t="e">
        <f>VLOOKUP(A151, SDs!_xlnm.Print_Area, 4, FALSE)</f>
        <v>#N/A</v>
      </c>
      <c r="N151" s="339" t="e">
        <f>VLOOKUP(A151, SDs!_xlnm.Print_Area, 5, FALSE)</f>
        <v>#N/A</v>
      </c>
      <c r="O151" s="735" t="e">
        <f>VLOOKUP(A151, SDs!_xlnm.Print_Area, 6, FALSE)</f>
        <v>#N/A</v>
      </c>
      <c r="P151" s="339" t="e">
        <f>VLOOKUP(A151, SDs!_xlnm.Print_Area, 7, FALSE)</f>
        <v>#N/A</v>
      </c>
      <c r="Q151" s="814"/>
      <c r="R151" s="505"/>
      <c r="S151" s="505"/>
      <c r="T151" s="505"/>
      <c r="U151" s="511"/>
      <c r="V151" s="511"/>
      <c r="W151" s="297" t="e">
        <f>VLOOKUP(A151, SDs!_xlnm.Print_Area, 8, FALSE)</f>
        <v>#N/A</v>
      </c>
      <c r="X151" s="511"/>
      <c r="Y151" s="583"/>
      <c r="Z151" s="504"/>
      <c r="AA151" s="770"/>
      <c r="AB151" s="771"/>
      <c r="AC151" s="345"/>
      <c r="AG151" s="772"/>
    </row>
    <row r="152" spans="1:33" s="773" customFormat="1" x14ac:dyDescent="0.35">
      <c r="A152" s="767"/>
      <c r="B152" s="625" t="e">
        <f>VLOOKUP(A152, SDs!_xlnm.Print_Area, 2, FALSE)</f>
        <v>#N/A</v>
      </c>
      <c r="C152" s="768"/>
      <c r="D152" s="769"/>
      <c r="E152" s="786"/>
      <c r="F152" s="502"/>
      <c r="G152" s="786"/>
      <c r="H152" s="786"/>
      <c r="I152" s="786"/>
      <c r="J152" s="541"/>
      <c r="K152" s="541"/>
      <c r="L152" s="339" t="e">
        <f>VLOOKUP(A152, SDs!_xlnm.Print_Area, 3, FALSE)</f>
        <v>#N/A</v>
      </c>
      <c r="M152" s="339" t="e">
        <f>VLOOKUP(A152, SDs!_xlnm.Print_Area, 4, FALSE)</f>
        <v>#N/A</v>
      </c>
      <c r="N152" s="339" t="e">
        <f>VLOOKUP(A152, SDs!_xlnm.Print_Area, 5, FALSE)</f>
        <v>#N/A</v>
      </c>
      <c r="O152" s="735" t="e">
        <f>VLOOKUP(A152, SDs!_xlnm.Print_Area, 6, FALSE)</f>
        <v>#N/A</v>
      </c>
      <c r="P152" s="339" t="e">
        <f>VLOOKUP(A152, SDs!_xlnm.Print_Area, 7, FALSE)</f>
        <v>#N/A</v>
      </c>
      <c r="Q152" s="814"/>
      <c r="R152" s="505"/>
      <c r="S152" s="505"/>
      <c r="T152" s="505"/>
      <c r="U152" s="511"/>
      <c r="V152" s="511"/>
      <c r="W152" s="297" t="e">
        <f>VLOOKUP(A152, SDs!_xlnm.Print_Area, 8, FALSE)</f>
        <v>#N/A</v>
      </c>
      <c r="X152" s="511"/>
      <c r="Y152" s="583"/>
      <c r="Z152" s="504"/>
      <c r="AA152" s="770"/>
      <c r="AB152" s="771"/>
      <c r="AC152" s="345"/>
      <c r="AG152" s="772"/>
    </row>
    <row r="153" spans="1:33" s="773" customFormat="1" x14ac:dyDescent="0.35">
      <c r="A153" s="767"/>
      <c r="B153" s="625" t="e">
        <f>VLOOKUP(A153, SDs!_xlnm.Print_Area, 2, FALSE)</f>
        <v>#N/A</v>
      </c>
      <c r="C153" s="768"/>
      <c r="D153" s="769"/>
      <c r="E153" s="786"/>
      <c r="F153" s="502"/>
      <c r="G153" s="786"/>
      <c r="H153" s="786"/>
      <c r="I153" s="786"/>
      <c r="J153" s="541"/>
      <c r="K153" s="541"/>
      <c r="L153" s="339" t="e">
        <f>VLOOKUP(A153, SDs!_xlnm.Print_Area, 3, FALSE)</f>
        <v>#N/A</v>
      </c>
      <c r="M153" s="339" t="e">
        <f>VLOOKUP(A153, SDs!_xlnm.Print_Area, 4, FALSE)</f>
        <v>#N/A</v>
      </c>
      <c r="N153" s="339" t="e">
        <f>VLOOKUP(A153, SDs!_xlnm.Print_Area, 5, FALSE)</f>
        <v>#N/A</v>
      </c>
      <c r="O153" s="735" t="e">
        <f>VLOOKUP(A153, SDs!_xlnm.Print_Area, 6, FALSE)</f>
        <v>#N/A</v>
      </c>
      <c r="P153" s="339" t="e">
        <f>VLOOKUP(A153, SDs!_xlnm.Print_Area, 7, FALSE)</f>
        <v>#N/A</v>
      </c>
      <c r="Q153" s="814"/>
      <c r="R153" s="505"/>
      <c r="S153" s="505"/>
      <c r="T153" s="505"/>
      <c r="U153" s="511"/>
      <c r="V153" s="511"/>
      <c r="W153" s="297" t="e">
        <f>VLOOKUP(A153, SDs!_xlnm.Print_Area, 8, FALSE)</f>
        <v>#N/A</v>
      </c>
      <c r="X153" s="511"/>
      <c r="Y153" s="583"/>
      <c r="Z153" s="504"/>
      <c r="AA153" s="770"/>
      <c r="AB153" s="771"/>
      <c r="AC153" s="345"/>
      <c r="AG153" s="772"/>
    </row>
    <row r="154" spans="1:33" s="773" customFormat="1" x14ac:dyDescent="0.35">
      <c r="A154" s="767"/>
      <c r="B154" s="625" t="e">
        <f>VLOOKUP(A154, SDs!_xlnm.Print_Area, 2, FALSE)</f>
        <v>#N/A</v>
      </c>
      <c r="C154" s="768"/>
      <c r="D154" s="769"/>
      <c r="E154" s="786"/>
      <c r="F154" s="502"/>
      <c r="G154" s="786"/>
      <c r="H154" s="786"/>
      <c r="I154" s="786"/>
      <c r="J154" s="541"/>
      <c r="K154" s="541"/>
      <c r="L154" s="339" t="e">
        <f>VLOOKUP(A154, SDs!_xlnm.Print_Area, 3, FALSE)</f>
        <v>#N/A</v>
      </c>
      <c r="M154" s="339" t="e">
        <f>VLOOKUP(A154, SDs!_xlnm.Print_Area, 4, FALSE)</f>
        <v>#N/A</v>
      </c>
      <c r="N154" s="339" t="e">
        <f>VLOOKUP(A154, SDs!_xlnm.Print_Area, 5, FALSE)</f>
        <v>#N/A</v>
      </c>
      <c r="O154" s="735" t="e">
        <f>VLOOKUP(A154, SDs!_xlnm.Print_Area, 6, FALSE)</f>
        <v>#N/A</v>
      </c>
      <c r="P154" s="339" t="e">
        <f>VLOOKUP(A154, SDs!_xlnm.Print_Area, 7, FALSE)</f>
        <v>#N/A</v>
      </c>
      <c r="Q154" s="814"/>
      <c r="R154" s="505"/>
      <c r="S154" s="505"/>
      <c r="T154" s="505"/>
      <c r="U154" s="511"/>
      <c r="V154" s="511"/>
      <c r="W154" s="297" t="e">
        <f>VLOOKUP(A154, SDs!_xlnm.Print_Area, 8, FALSE)</f>
        <v>#N/A</v>
      </c>
      <c r="X154" s="511"/>
      <c r="Y154" s="583"/>
      <c r="Z154" s="504"/>
      <c r="AA154" s="770"/>
      <c r="AB154" s="771"/>
      <c r="AC154" s="345"/>
      <c r="AG154" s="772"/>
    </row>
    <row r="155" spans="1:33" s="773" customFormat="1" x14ac:dyDescent="0.35">
      <c r="A155" s="767"/>
      <c r="B155" s="625" t="e">
        <f>VLOOKUP(A155, SDs!_xlnm.Print_Area, 2, FALSE)</f>
        <v>#N/A</v>
      </c>
      <c r="C155" s="768"/>
      <c r="D155" s="769"/>
      <c r="E155" s="786"/>
      <c r="F155" s="502"/>
      <c r="G155" s="786"/>
      <c r="H155" s="786"/>
      <c r="I155" s="786"/>
      <c r="J155" s="541"/>
      <c r="K155" s="541"/>
      <c r="L155" s="339" t="e">
        <f>VLOOKUP(A155, SDs!_xlnm.Print_Area, 3, FALSE)</f>
        <v>#N/A</v>
      </c>
      <c r="M155" s="339" t="e">
        <f>VLOOKUP(A155, SDs!_xlnm.Print_Area, 4, FALSE)</f>
        <v>#N/A</v>
      </c>
      <c r="N155" s="339" t="e">
        <f>VLOOKUP(A155, SDs!_xlnm.Print_Area, 5, FALSE)</f>
        <v>#N/A</v>
      </c>
      <c r="O155" s="735" t="e">
        <f>VLOOKUP(A155, SDs!_xlnm.Print_Area, 6, FALSE)</f>
        <v>#N/A</v>
      </c>
      <c r="P155" s="339" t="e">
        <f>VLOOKUP(A155, SDs!_xlnm.Print_Area, 7, FALSE)</f>
        <v>#N/A</v>
      </c>
      <c r="Q155" s="814"/>
      <c r="R155" s="505"/>
      <c r="S155" s="505"/>
      <c r="T155" s="505"/>
      <c r="U155" s="511"/>
      <c r="V155" s="511"/>
      <c r="W155" s="297" t="e">
        <f>VLOOKUP(A155, SDs!_xlnm.Print_Area, 8, FALSE)</f>
        <v>#N/A</v>
      </c>
      <c r="X155" s="511"/>
      <c r="Y155" s="583"/>
      <c r="Z155" s="504"/>
      <c r="AA155" s="770"/>
      <c r="AB155" s="771"/>
      <c r="AC155" s="345"/>
      <c r="AG155" s="772"/>
    </row>
    <row r="156" spans="1:33" s="773" customFormat="1" x14ac:dyDescent="0.35">
      <c r="A156" s="767"/>
      <c r="B156" s="625" t="e">
        <f>VLOOKUP(A156, SDs!_xlnm.Print_Area, 2, FALSE)</f>
        <v>#N/A</v>
      </c>
      <c r="C156" s="768"/>
      <c r="D156" s="769"/>
      <c r="E156" s="786"/>
      <c r="F156" s="502"/>
      <c r="G156" s="786"/>
      <c r="H156" s="786"/>
      <c r="I156" s="786"/>
      <c r="J156" s="541"/>
      <c r="K156" s="541"/>
      <c r="L156" s="339" t="e">
        <f>VLOOKUP(A156, SDs!_xlnm.Print_Area, 3, FALSE)</f>
        <v>#N/A</v>
      </c>
      <c r="M156" s="339" t="e">
        <f>VLOOKUP(A156, SDs!_xlnm.Print_Area, 4, FALSE)</f>
        <v>#N/A</v>
      </c>
      <c r="N156" s="339" t="e">
        <f>VLOOKUP(A156, SDs!_xlnm.Print_Area, 5, FALSE)</f>
        <v>#N/A</v>
      </c>
      <c r="O156" s="735" t="e">
        <f>VLOOKUP(A156, SDs!_xlnm.Print_Area, 6, FALSE)</f>
        <v>#N/A</v>
      </c>
      <c r="P156" s="339" t="e">
        <f>VLOOKUP(A156, SDs!_xlnm.Print_Area, 7, FALSE)</f>
        <v>#N/A</v>
      </c>
      <c r="Q156" s="814"/>
      <c r="R156" s="505"/>
      <c r="S156" s="505"/>
      <c r="T156" s="505"/>
      <c r="U156" s="511"/>
      <c r="V156" s="511"/>
      <c r="W156" s="297" t="e">
        <f>VLOOKUP(A156, SDs!_xlnm.Print_Area, 8, FALSE)</f>
        <v>#N/A</v>
      </c>
      <c r="X156" s="511"/>
      <c r="Y156" s="583"/>
      <c r="Z156" s="504"/>
      <c r="AA156" s="770"/>
      <c r="AB156" s="771"/>
      <c r="AC156" s="345"/>
      <c r="AG156" s="772"/>
    </row>
    <row r="157" spans="1:33" s="773" customFormat="1" x14ac:dyDescent="0.35">
      <c r="A157" s="767"/>
      <c r="B157" s="625" t="e">
        <f>VLOOKUP(A157, SDs!_xlnm.Print_Area, 2, FALSE)</f>
        <v>#N/A</v>
      </c>
      <c r="C157" s="768"/>
      <c r="D157" s="769"/>
      <c r="E157" s="786"/>
      <c r="F157" s="502"/>
      <c r="G157" s="786"/>
      <c r="H157" s="786"/>
      <c r="I157" s="786"/>
      <c r="J157" s="541"/>
      <c r="K157" s="541"/>
      <c r="L157" s="339" t="e">
        <f>VLOOKUP(A157, SDs!_xlnm.Print_Area, 3, FALSE)</f>
        <v>#N/A</v>
      </c>
      <c r="M157" s="339" t="e">
        <f>VLOOKUP(A157, SDs!_xlnm.Print_Area, 4, FALSE)</f>
        <v>#N/A</v>
      </c>
      <c r="N157" s="339" t="e">
        <f>VLOOKUP(A157, SDs!_xlnm.Print_Area, 5, FALSE)</f>
        <v>#N/A</v>
      </c>
      <c r="O157" s="735" t="e">
        <f>VLOOKUP(A157, SDs!_xlnm.Print_Area, 6, FALSE)</f>
        <v>#N/A</v>
      </c>
      <c r="P157" s="339" t="e">
        <f>VLOOKUP(A157, SDs!_xlnm.Print_Area, 7, FALSE)</f>
        <v>#N/A</v>
      </c>
      <c r="Q157" s="814"/>
      <c r="R157" s="505"/>
      <c r="S157" s="505"/>
      <c r="T157" s="505"/>
      <c r="U157" s="511"/>
      <c r="V157" s="511"/>
      <c r="W157" s="297" t="e">
        <f>VLOOKUP(A157, SDs!_xlnm.Print_Area, 8, FALSE)</f>
        <v>#N/A</v>
      </c>
      <c r="X157" s="511"/>
      <c r="Y157" s="583"/>
      <c r="Z157" s="504"/>
      <c r="AA157" s="770"/>
      <c r="AB157" s="771"/>
      <c r="AC157" s="345"/>
      <c r="AG157" s="772"/>
    </row>
    <row r="158" spans="1:33" s="773" customFormat="1" x14ac:dyDescent="0.35">
      <c r="A158" s="767"/>
      <c r="B158" s="625" t="e">
        <f>VLOOKUP(A158, SDs!_xlnm.Print_Area, 2, FALSE)</f>
        <v>#N/A</v>
      </c>
      <c r="C158" s="768"/>
      <c r="D158" s="769"/>
      <c r="E158" s="786"/>
      <c r="F158" s="502"/>
      <c r="G158" s="786"/>
      <c r="H158" s="786"/>
      <c r="I158" s="786"/>
      <c r="J158" s="541"/>
      <c r="K158" s="541"/>
      <c r="L158" s="339" t="e">
        <f>VLOOKUP(A158, SDs!_xlnm.Print_Area, 3, FALSE)</f>
        <v>#N/A</v>
      </c>
      <c r="M158" s="339" t="e">
        <f>VLOOKUP(A158, SDs!_xlnm.Print_Area, 4, FALSE)</f>
        <v>#N/A</v>
      </c>
      <c r="N158" s="339" t="e">
        <f>VLOOKUP(A158, SDs!_xlnm.Print_Area, 5, FALSE)</f>
        <v>#N/A</v>
      </c>
      <c r="O158" s="735" t="e">
        <f>VLOOKUP(A158, SDs!_xlnm.Print_Area, 6, FALSE)</f>
        <v>#N/A</v>
      </c>
      <c r="P158" s="339" t="e">
        <f>VLOOKUP(A158, SDs!_xlnm.Print_Area, 7, FALSE)</f>
        <v>#N/A</v>
      </c>
      <c r="Q158" s="814"/>
      <c r="R158" s="505"/>
      <c r="S158" s="505"/>
      <c r="T158" s="505"/>
      <c r="U158" s="511"/>
      <c r="V158" s="511"/>
      <c r="W158" s="297" t="e">
        <f>VLOOKUP(A158, SDs!_xlnm.Print_Area, 8, FALSE)</f>
        <v>#N/A</v>
      </c>
      <c r="X158" s="511"/>
      <c r="Y158" s="583"/>
      <c r="Z158" s="504"/>
      <c r="AA158" s="770"/>
      <c r="AB158" s="771"/>
      <c r="AC158" s="345"/>
      <c r="AG158" s="772"/>
    </row>
    <row r="159" spans="1:33" s="773" customFormat="1" x14ac:dyDescent="0.35">
      <c r="A159" s="767"/>
      <c r="B159" s="625" t="e">
        <f>VLOOKUP(A159, SDs!_xlnm.Print_Area, 2, FALSE)</f>
        <v>#N/A</v>
      </c>
      <c r="C159" s="768"/>
      <c r="D159" s="769"/>
      <c r="E159" s="786"/>
      <c r="F159" s="502"/>
      <c r="G159" s="786"/>
      <c r="H159" s="786"/>
      <c r="I159" s="786"/>
      <c r="J159" s="541"/>
      <c r="K159" s="541"/>
      <c r="L159" s="339" t="e">
        <f>VLOOKUP(A159, SDs!_xlnm.Print_Area, 3, FALSE)</f>
        <v>#N/A</v>
      </c>
      <c r="M159" s="339" t="e">
        <f>VLOOKUP(A159, SDs!_xlnm.Print_Area, 4, FALSE)</f>
        <v>#N/A</v>
      </c>
      <c r="N159" s="339" t="e">
        <f>VLOOKUP(A159, SDs!_xlnm.Print_Area, 5, FALSE)</f>
        <v>#N/A</v>
      </c>
      <c r="O159" s="735" t="e">
        <f>VLOOKUP(A159, SDs!_xlnm.Print_Area, 6, FALSE)</f>
        <v>#N/A</v>
      </c>
      <c r="P159" s="339" t="e">
        <f>VLOOKUP(A159, SDs!_xlnm.Print_Area, 7, FALSE)</f>
        <v>#N/A</v>
      </c>
      <c r="Q159" s="814"/>
      <c r="R159" s="505"/>
      <c r="S159" s="505"/>
      <c r="T159" s="505"/>
      <c r="U159" s="511"/>
      <c r="V159" s="511"/>
      <c r="W159" s="297" t="e">
        <f>VLOOKUP(A159, SDs!_xlnm.Print_Area, 8, FALSE)</f>
        <v>#N/A</v>
      </c>
      <c r="X159" s="511"/>
      <c r="Y159" s="583"/>
      <c r="Z159" s="504"/>
      <c r="AA159" s="770"/>
      <c r="AB159" s="771"/>
      <c r="AC159" s="769"/>
      <c r="AG159" s="772"/>
    </row>
    <row r="160" spans="1:33" s="773" customFormat="1" x14ac:dyDescent="0.35">
      <c r="A160" s="767"/>
      <c r="B160" s="625" t="e">
        <f>VLOOKUP(A160, SDs!_xlnm.Print_Area, 2, FALSE)</f>
        <v>#N/A</v>
      </c>
      <c r="C160" s="768"/>
      <c r="D160" s="769"/>
      <c r="E160" s="786"/>
      <c r="F160" s="502"/>
      <c r="G160" s="786"/>
      <c r="H160" s="786"/>
      <c r="I160" s="786"/>
      <c r="J160" s="541"/>
      <c r="K160" s="541"/>
      <c r="L160" s="339" t="e">
        <f>VLOOKUP(A160, SDs!_xlnm.Print_Area, 3, FALSE)</f>
        <v>#N/A</v>
      </c>
      <c r="M160" s="339" t="e">
        <f>VLOOKUP(A160, SDs!_xlnm.Print_Area, 4, FALSE)</f>
        <v>#N/A</v>
      </c>
      <c r="N160" s="339" t="e">
        <f>VLOOKUP(A160, SDs!_xlnm.Print_Area, 5, FALSE)</f>
        <v>#N/A</v>
      </c>
      <c r="O160" s="735" t="e">
        <f>VLOOKUP(A160, SDs!_xlnm.Print_Area, 6, FALSE)</f>
        <v>#N/A</v>
      </c>
      <c r="P160" s="339" t="e">
        <f>VLOOKUP(A160, SDs!_xlnm.Print_Area, 7, FALSE)</f>
        <v>#N/A</v>
      </c>
      <c r="Q160" s="814"/>
      <c r="R160" s="505"/>
      <c r="S160" s="505"/>
      <c r="T160" s="505"/>
      <c r="U160" s="511"/>
      <c r="V160" s="511"/>
      <c r="W160" s="297" t="e">
        <f>VLOOKUP(A160, SDs!_xlnm.Print_Area, 8, FALSE)</f>
        <v>#N/A</v>
      </c>
      <c r="X160" s="511"/>
      <c r="Y160" s="583"/>
      <c r="Z160" s="504"/>
      <c r="AA160" s="770"/>
      <c r="AB160" s="771"/>
      <c r="AC160" s="345"/>
      <c r="AG160" s="772"/>
    </row>
    <row r="161" spans="1:33" s="773" customFormat="1" x14ac:dyDescent="0.35">
      <c r="A161" s="767"/>
      <c r="B161" s="625" t="e">
        <f>VLOOKUP(A161, SDs!_xlnm.Print_Area, 2, FALSE)</f>
        <v>#N/A</v>
      </c>
      <c r="C161" s="768"/>
      <c r="D161" s="769"/>
      <c r="E161" s="786"/>
      <c r="F161" s="502"/>
      <c r="G161" s="786"/>
      <c r="H161" s="786"/>
      <c r="I161" s="786"/>
      <c r="J161" s="541"/>
      <c r="K161" s="541"/>
      <c r="L161" s="339" t="e">
        <f>VLOOKUP(A161, SDs!_xlnm.Print_Area, 3, FALSE)</f>
        <v>#N/A</v>
      </c>
      <c r="M161" s="339" t="e">
        <f>VLOOKUP(A161, SDs!_xlnm.Print_Area, 4, FALSE)</f>
        <v>#N/A</v>
      </c>
      <c r="N161" s="339" t="e">
        <f>VLOOKUP(A161, SDs!_xlnm.Print_Area, 5, FALSE)</f>
        <v>#N/A</v>
      </c>
      <c r="O161" s="735" t="e">
        <f>VLOOKUP(A161, SDs!_xlnm.Print_Area, 6, FALSE)</f>
        <v>#N/A</v>
      </c>
      <c r="P161" s="339" t="e">
        <f>VLOOKUP(A161, SDs!_xlnm.Print_Area, 7, FALSE)</f>
        <v>#N/A</v>
      </c>
      <c r="Q161" s="814"/>
      <c r="R161" s="505"/>
      <c r="S161" s="505"/>
      <c r="T161" s="505"/>
      <c r="U161" s="511"/>
      <c r="V161" s="511"/>
      <c r="W161" s="297" t="e">
        <f>VLOOKUP(A161, SDs!_xlnm.Print_Area, 8, FALSE)</f>
        <v>#N/A</v>
      </c>
      <c r="X161" s="511"/>
      <c r="Y161" s="583"/>
      <c r="Z161" s="504"/>
      <c r="AA161" s="770"/>
      <c r="AB161" s="771"/>
      <c r="AC161" s="345"/>
      <c r="AG161" s="772"/>
    </row>
    <row r="162" spans="1:33" s="773" customFormat="1" x14ac:dyDescent="0.35">
      <c r="A162" s="767"/>
      <c r="B162" s="625" t="e">
        <f>VLOOKUP(A162, SDs!_xlnm.Print_Area, 2, FALSE)</f>
        <v>#N/A</v>
      </c>
      <c r="C162" s="768"/>
      <c r="D162" s="769"/>
      <c r="E162" s="786"/>
      <c r="F162" s="502"/>
      <c r="G162" s="786"/>
      <c r="H162" s="786"/>
      <c r="I162" s="786"/>
      <c r="J162" s="541"/>
      <c r="K162" s="541"/>
      <c r="L162" s="339" t="e">
        <f>VLOOKUP(A162, SDs!_xlnm.Print_Area, 3, FALSE)</f>
        <v>#N/A</v>
      </c>
      <c r="M162" s="339" t="e">
        <f>VLOOKUP(A162, SDs!_xlnm.Print_Area, 4, FALSE)</f>
        <v>#N/A</v>
      </c>
      <c r="N162" s="339" t="e">
        <f>VLOOKUP(A162, SDs!_xlnm.Print_Area, 5, FALSE)</f>
        <v>#N/A</v>
      </c>
      <c r="O162" s="735" t="e">
        <f>VLOOKUP(A162, SDs!_xlnm.Print_Area, 6, FALSE)</f>
        <v>#N/A</v>
      </c>
      <c r="P162" s="339" t="e">
        <f>VLOOKUP(A162, SDs!_xlnm.Print_Area, 7, FALSE)</f>
        <v>#N/A</v>
      </c>
      <c r="Q162" s="814"/>
      <c r="R162" s="505"/>
      <c r="S162" s="505"/>
      <c r="T162" s="505"/>
      <c r="U162" s="511"/>
      <c r="V162" s="511"/>
      <c r="W162" s="297" t="e">
        <f>VLOOKUP(A162, SDs!_xlnm.Print_Area, 8, FALSE)</f>
        <v>#N/A</v>
      </c>
      <c r="X162" s="511"/>
      <c r="Y162" s="583"/>
      <c r="Z162" s="504"/>
      <c r="AA162" s="770"/>
      <c r="AB162" s="771"/>
      <c r="AC162" s="345"/>
      <c r="AG162" s="772"/>
    </row>
    <row r="163" spans="1:33" s="773" customFormat="1" x14ac:dyDescent="0.35">
      <c r="A163" s="767"/>
      <c r="B163" s="625" t="e">
        <f>VLOOKUP(A163, SDs!_xlnm.Print_Area, 2, FALSE)</f>
        <v>#N/A</v>
      </c>
      <c r="C163" s="768"/>
      <c r="D163" s="769"/>
      <c r="E163" s="786"/>
      <c r="F163" s="502"/>
      <c r="G163" s="786"/>
      <c r="H163" s="786"/>
      <c r="I163" s="786"/>
      <c r="J163" s="541"/>
      <c r="K163" s="541"/>
      <c r="L163" s="339" t="e">
        <f>VLOOKUP(A163, SDs!_xlnm.Print_Area, 3, FALSE)</f>
        <v>#N/A</v>
      </c>
      <c r="M163" s="339" t="e">
        <f>VLOOKUP(A163, SDs!_xlnm.Print_Area, 4, FALSE)</f>
        <v>#N/A</v>
      </c>
      <c r="N163" s="339" t="e">
        <f>VLOOKUP(A163, SDs!_xlnm.Print_Area, 5, FALSE)</f>
        <v>#N/A</v>
      </c>
      <c r="O163" s="735" t="e">
        <f>VLOOKUP(A163, SDs!_xlnm.Print_Area, 6, FALSE)</f>
        <v>#N/A</v>
      </c>
      <c r="P163" s="339" t="e">
        <f>VLOOKUP(A163, SDs!_xlnm.Print_Area, 7, FALSE)</f>
        <v>#N/A</v>
      </c>
      <c r="Q163" s="814"/>
      <c r="R163" s="505"/>
      <c r="S163" s="505"/>
      <c r="T163" s="505"/>
      <c r="U163" s="511"/>
      <c r="V163" s="511"/>
      <c r="W163" s="297" t="e">
        <f>VLOOKUP(A163, SDs!_xlnm.Print_Area, 8, FALSE)</f>
        <v>#N/A</v>
      </c>
      <c r="X163" s="511"/>
      <c r="Y163" s="583"/>
      <c r="Z163" s="504"/>
      <c r="AA163" s="770"/>
      <c r="AB163" s="771"/>
      <c r="AC163" s="345"/>
      <c r="AG163" s="772"/>
    </row>
    <row r="164" spans="1:33" s="773" customFormat="1" x14ac:dyDescent="0.35">
      <c r="A164" s="767"/>
      <c r="B164" s="625" t="e">
        <f>VLOOKUP(A164, SDs!_xlnm.Print_Area, 2, FALSE)</f>
        <v>#N/A</v>
      </c>
      <c r="C164" s="768"/>
      <c r="D164" s="769"/>
      <c r="E164" s="786"/>
      <c r="F164" s="502"/>
      <c r="G164" s="786"/>
      <c r="H164" s="786"/>
      <c r="I164" s="786"/>
      <c r="J164" s="541"/>
      <c r="K164" s="541"/>
      <c r="L164" s="339" t="e">
        <f>VLOOKUP(A164, SDs!_xlnm.Print_Area, 3, FALSE)</f>
        <v>#N/A</v>
      </c>
      <c r="M164" s="339" t="e">
        <f>VLOOKUP(A164, SDs!_xlnm.Print_Area, 4, FALSE)</f>
        <v>#N/A</v>
      </c>
      <c r="N164" s="339" t="e">
        <f>VLOOKUP(A164, SDs!_xlnm.Print_Area, 5, FALSE)</f>
        <v>#N/A</v>
      </c>
      <c r="O164" s="735" t="e">
        <f>VLOOKUP(A164, SDs!_xlnm.Print_Area, 6, FALSE)</f>
        <v>#N/A</v>
      </c>
      <c r="P164" s="339" t="e">
        <f>VLOOKUP(A164, SDs!_xlnm.Print_Area, 7, FALSE)</f>
        <v>#N/A</v>
      </c>
      <c r="Q164" s="814"/>
      <c r="R164" s="505"/>
      <c r="S164" s="505"/>
      <c r="T164" s="505"/>
      <c r="U164" s="511"/>
      <c r="V164" s="511"/>
      <c r="W164" s="297" t="e">
        <f>VLOOKUP(A164, SDs!_xlnm.Print_Area, 8, FALSE)</f>
        <v>#N/A</v>
      </c>
      <c r="X164" s="511"/>
      <c r="Y164" s="583"/>
      <c r="Z164" s="504"/>
      <c r="AA164" s="770"/>
      <c r="AB164" s="771"/>
      <c r="AC164" s="345"/>
      <c r="AG164" s="772"/>
    </row>
    <row r="165" spans="1:33" s="773" customFormat="1" x14ac:dyDescent="0.35">
      <c r="A165" s="767"/>
      <c r="B165" s="625" t="e">
        <f>VLOOKUP(A165, SDs!_xlnm.Print_Area, 2, FALSE)</f>
        <v>#N/A</v>
      </c>
      <c r="C165" s="768"/>
      <c r="D165" s="769"/>
      <c r="E165" s="786"/>
      <c r="F165" s="502"/>
      <c r="G165" s="786"/>
      <c r="H165" s="786"/>
      <c r="I165" s="786"/>
      <c r="J165" s="541"/>
      <c r="K165" s="541"/>
      <c r="L165" s="339" t="e">
        <f>VLOOKUP(A165, SDs!_xlnm.Print_Area, 3, FALSE)</f>
        <v>#N/A</v>
      </c>
      <c r="M165" s="339" t="e">
        <f>VLOOKUP(A165, SDs!_xlnm.Print_Area, 4, FALSE)</f>
        <v>#N/A</v>
      </c>
      <c r="N165" s="339" t="e">
        <f>VLOOKUP(A165, SDs!_xlnm.Print_Area, 5, FALSE)</f>
        <v>#N/A</v>
      </c>
      <c r="O165" s="735" t="e">
        <f>VLOOKUP(A165, SDs!_xlnm.Print_Area, 6, FALSE)</f>
        <v>#N/A</v>
      </c>
      <c r="P165" s="339" t="e">
        <f>VLOOKUP(A165, SDs!_xlnm.Print_Area, 7, FALSE)</f>
        <v>#N/A</v>
      </c>
      <c r="Q165" s="814"/>
      <c r="R165" s="505"/>
      <c r="S165" s="505"/>
      <c r="T165" s="505"/>
      <c r="U165" s="511"/>
      <c r="V165" s="511"/>
      <c r="W165" s="297" t="e">
        <f>VLOOKUP(A165, SDs!_xlnm.Print_Area, 8, FALSE)</f>
        <v>#N/A</v>
      </c>
      <c r="X165" s="511"/>
      <c r="Y165" s="583"/>
      <c r="Z165" s="504"/>
      <c r="AA165" s="770"/>
      <c r="AB165" s="771"/>
      <c r="AC165" s="345"/>
      <c r="AG165" s="772"/>
    </row>
    <row r="166" spans="1:33" s="773" customFormat="1" x14ac:dyDescent="0.35">
      <c r="A166" s="767"/>
      <c r="B166" s="625" t="e">
        <f>VLOOKUP(A166, SDs!_xlnm.Print_Area, 2, FALSE)</f>
        <v>#N/A</v>
      </c>
      <c r="C166" s="768"/>
      <c r="D166" s="769"/>
      <c r="E166" s="786"/>
      <c r="F166" s="502"/>
      <c r="G166" s="786"/>
      <c r="H166" s="786"/>
      <c r="I166" s="786"/>
      <c r="J166" s="541"/>
      <c r="K166" s="541"/>
      <c r="L166" s="339" t="e">
        <f>VLOOKUP(A166, SDs!_xlnm.Print_Area, 3, FALSE)</f>
        <v>#N/A</v>
      </c>
      <c r="M166" s="339" t="e">
        <f>VLOOKUP(A166, SDs!_xlnm.Print_Area, 4, FALSE)</f>
        <v>#N/A</v>
      </c>
      <c r="N166" s="339" t="e">
        <f>VLOOKUP(A166, SDs!_xlnm.Print_Area, 5, FALSE)</f>
        <v>#N/A</v>
      </c>
      <c r="O166" s="735" t="e">
        <f>VLOOKUP(A166, SDs!_xlnm.Print_Area, 6, FALSE)</f>
        <v>#N/A</v>
      </c>
      <c r="P166" s="339" t="e">
        <f>VLOOKUP(A166, SDs!_xlnm.Print_Area, 7, FALSE)</f>
        <v>#N/A</v>
      </c>
      <c r="Q166" s="814"/>
      <c r="R166" s="505"/>
      <c r="S166" s="505"/>
      <c r="T166" s="505"/>
      <c r="U166" s="511"/>
      <c r="V166" s="511"/>
      <c r="W166" s="297" t="e">
        <f>VLOOKUP(A166, SDs!_xlnm.Print_Area, 8, FALSE)</f>
        <v>#N/A</v>
      </c>
      <c r="X166" s="511"/>
      <c r="Y166" s="583"/>
      <c r="Z166" s="504"/>
      <c r="AA166" s="770"/>
      <c r="AB166" s="771"/>
      <c r="AC166" s="345"/>
      <c r="AG166" s="772"/>
    </row>
    <row r="167" spans="1:33" s="656" customFormat="1" x14ac:dyDescent="0.35">
      <c r="A167" s="767"/>
      <c r="B167" s="625" t="e">
        <f>VLOOKUP(A167, SDs!_xlnm.Print_Area, 2, FALSE)</f>
        <v>#N/A</v>
      </c>
      <c r="C167" s="768"/>
      <c r="D167" s="769"/>
      <c r="E167" s="786"/>
      <c r="F167" s="502"/>
      <c r="G167" s="786"/>
      <c r="H167" s="786"/>
      <c r="I167" s="786"/>
      <c r="J167" s="541"/>
      <c r="K167" s="541"/>
      <c r="L167" s="339" t="e">
        <f>VLOOKUP(A167, SDs!_xlnm.Print_Area, 3, FALSE)</f>
        <v>#N/A</v>
      </c>
      <c r="M167" s="339" t="e">
        <f>VLOOKUP(A167, SDs!_xlnm.Print_Area, 4, FALSE)</f>
        <v>#N/A</v>
      </c>
      <c r="N167" s="339" t="e">
        <f>VLOOKUP(A167, SDs!_xlnm.Print_Area, 5, FALSE)</f>
        <v>#N/A</v>
      </c>
      <c r="O167" s="735" t="e">
        <f>VLOOKUP(A167, SDs!_xlnm.Print_Area, 6, FALSE)</f>
        <v>#N/A</v>
      </c>
      <c r="P167" s="339" t="e">
        <f>VLOOKUP(A167, SDs!_xlnm.Print_Area, 7, FALSE)</f>
        <v>#N/A</v>
      </c>
      <c r="Q167" s="814"/>
      <c r="R167" s="505"/>
      <c r="S167" s="505"/>
      <c r="T167" s="505"/>
      <c r="U167" s="511"/>
      <c r="V167" s="511"/>
      <c r="W167" s="297" t="e">
        <f>VLOOKUP(A167, SDs!_xlnm.Print_Area, 8, FALSE)</f>
        <v>#N/A</v>
      </c>
      <c r="X167" s="511"/>
      <c r="Y167" s="583"/>
      <c r="Z167" s="504"/>
      <c r="AA167" s="770"/>
      <c r="AB167" s="771"/>
      <c r="AC167" s="345"/>
      <c r="AD167" s="773"/>
      <c r="AG167" s="772"/>
    </row>
    <row r="168" spans="1:33" s="773" customFormat="1" x14ac:dyDescent="0.35">
      <c r="A168" s="767"/>
      <c r="B168" s="625" t="e">
        <f>VLOOKUP(A168, SDs!_xlnm.Print_Area, 2, FALSE)</f>
        <v>#N/A</v>
      </c>
      <c r="C168" s="768"/>
      <c r="D168" s="782"/>
      <c r="E168" s="786"/>
      <c r="F168" s="502"/>
      <c r="G168" s="786"/>
      <c r="H168" s="786"/>
      <c r="I168" s="786"/>
      <c r="J168" s="541"/>
      <c r="K168" s="541"/>
      <c r="L168" s="339" t="e">
        <f>VLOOKUP(A168, SDs!_xlnm.Print_Area, 3, FALSE)</f>
        <v>#N/A</v>
      </c>
      <c r="M168" s="339" t="e">
        <f>VLOOKUP(A168, SDs!_xlnm.Print_Area, 4, FALSE)</f>
        <v>#N/A</v>
      </c>
      <c r="N168" s="339" t="e">
        <f>VLOOKUP(A168, SDs!_xlnm.Print_Area, 5, FALSE)</f>
        <v>#N/A</v>
      </c>
      <c r="O168" s="735" t="e">
        <f>VLOOKUP(A168, SDs!_xlnm.Print_Area, 6, FALSE)</f>
        <v>#N/A</v>
      </c>
      <c r="P168" s="339" t="e">
        <f>VLOOKUP(A168, SDs!_xlnm.Print_Area, 7, FALSE)</f>
        <v>#N/A</v>
      </c>
      <c r="Q168" s="814"/>
      <c r="R168" s="505"/>
      <c r="S168" s="505"/>
      <c r="T168" s="505"/>
      <c r="U168" s="511"/>
      <c r="V168" s="511"/>
      <c r="W168" s="297" t="e">
        <f>VLOOKUP(A168, SDs!_xlnm.Print_Area, 8, FALSE)</f>
        <v>#N/A</v>
      </c>
      <c r="X168" s="511"/>
      <c r="Y168" s="583"/>
      <c r="Z168" s="504"/>
      <c r="AA168" s="770"/>
      <c r="AB168" s="771"/>
      <c r="AC168" s="345"/>
      <c r="AG168" s="772"/>
    </row>
    <row r="169" spans="1:33" s="773" customFormat="1" x14ac:dyDescent="0.35">
      <c r="A169" s="767"/>
      <c r="B169" s="625" t="e">
        <f>VLOOKUP(A169, SDs!_xlnm.Print_Area, 2, FALSE)</f>
        <v>#N/A</v>
      </c>
      <c r="C169" s="768"/>
      <c r="D169" s="782"/>
      <c r="E169" s="786"/>
      <c r="F169" s="502"/>
      <c r="G169" s="786"/>
      <c r="H169" s="786"/>
      <c r="I169" s="786"/>
      <c r="J169" s="541"/>
      <c r="K169" s="541"/>
      <c r="L169" s="339" t="e">
        <f>VLOOKUP(A169, SDs!_xlnm.Print_Area, 3, FALSE)</f>
        <v>#N/A</v>
      </c>
      <c r="M169" s="339" t="e">
        <f>VLOOKUP(A169, SDs!_xlnm.Print_Area, 4, FALSE)</f>
        <v>#N/A</v>
      </c>
      <c r="N169" s="339" t="e">
        <f>VLOOKUP(A169, SDs!_xlnm.Print_Area, 5, FALSE)</f>
        <v>#N/A</v>
      </c>
      <c r="O169" s="735" t="e">
        <f>VLOOKUP(A169, SDs!_xlnm.Print_Area, 6, FALSE)</f>
        <v>#N/A</v>
      </c>
      <c r="P169" s="339" t="e">
        <f>VLOOKUP(A169, SDs!_xlnm.Print_Area, 7, FALSE)</f>
        <v>#N/A</v>
      </c>
      <c r="Q169" s="814"/>
      <c r="R169" s="505"/>
      <c r="S169" s="505"/>
      <c r="T169" s="505"/>
      <c r="U169" s="511"/>
      <c r="V169" s="511"/>
      <c r="W169" s="297" t="e">
        <f>VLOOKUP(A169, SDs!_xlnm.Print_Area, 8, FALSE)</f>
        <v>#N/A</v>
      </c>
      <c r="X169" s="511"/>
      <c r="Y169" s="583"/>
      <c r="Z169" s="504"/>
      <c r="AA169" s="770"/>
      <c r="AB169" s="771"/>
      <c r="AC169" s="345"/>
      <c r="AG169" s="772"/>
    </row>
    <row r="170" spans="1:33" s="773" customFormat="1" x14ac:dyDescent="0.35">
      <c r="A170" s="767"/>
      <c r="B170" s="625" t="e">
        <f>VLOOKUP(A170, SDs!_xlnm.Print_Area, 2, FALSE)</f>
        <v>#N/A</v>
      </c>
      <c r="C170" s="768"/>
      <c r="D170" s="800"/>
      <c r="E170" s="801"/>
      <c r="F170" s="502"/>
      <c r="G170" s="801"/>
      <c r="H170" s="801"/>
      <c r="I170" s="801"/>
      <c r="J170" s="802"/>
      <c r="K170" s="802"/>
      <c r="L170" s="339" t="e">
        <f>VLOOKUP(A170, SDs!_xlnm.Print_Area, 3, FALSE)</f>
        <v>#N/A</v>
      </c>
      <c r="M170" s="339" t="e">
        <f>VLOOKUP(A170, SDs!_xlnm.Print_Area, 4, FALSE)</f>
        <v>#N/A</v>
      </c>
      <c r="N170" s="339" t="e">
        <f>VLOOKUP(A170, SDs!_xlnm.Print_Area, 5, FALSE)</f>
        <v>#N/A</v>
      </c>
      <c r="O170" s="735" t="e">
        <f>VLOOKUP(A170, SDs!_xlnm.Print_Area, 6, FALSE)</f>
        <v>#N/A</v>
      </c>
      <c r="P170" s="339" t="e">
        <f>VLOOKUP(A170, SDs!_xlnm.Print_Area, 7, FALSE)</f>
        <v>#N/A</v>
      </c>
      <c r="Q170" s="814"/>
      <c r="R170" s="505"/>
      <c r="S170" s="505"/>
      <c r="T170" s="505"/>
      <c r="U170" s="511"/>
      <c r="V170" s="511"/>
      <c r="W170" s="297" t="e">
        <f>VLOOKUP(A170, SDs!_xlnm.Print_Area, 8, FALSE)</f>
        <v>#N/A</v>
      </c>
      <c r="X170" s="511"/>
      <c r="Y170" s="583"/>
      <c r="Z170" s="504"/>
      <c r="AA170" s="770"/>
      <c r="AB170" s="771"/>
      <c r="AC170" s="345"/>
      <c r="AG170" s="772"/>
    </row>
    <row r="171" spans="1:33" s="773" customFormat="1" x14ac:dyDescent="0.35">
      <c r="A171" s="767"/>
      <c r="B171" s="625" t="e">
        <f>VLOOKUP(A171, SDs!_xlnm.Print_Area, 2, FALSE)</f>
        <v>#N/A</v>
      </c>
      <c r="C171" s="768"/>
      <c r="D171" s="782"/>
      <c r="E171" s="786"/>
      <c r="F171" s="502"/>
      <c r="G171" s="786"/>
      <c r="H171" s="786"/>
      <c r="I171" s="786"/>
      <c r="J171" s="541"/>
      <c r="K171" s="541"/>
      <c r="L171" s="339" t="e">
        <f>VLOOKUP(A171, SDs!_xlnm.Print_Area, 3, FALSE)</f>
        <v>#N/A</v>
      </c>
      <c r="M171" s="339" t="e">
        <f>VLOOKUP(A171, SDs!_xlnm.Print_Area, 4, FALSE)</f>
        <v>#N/A</v>
      </c>
      <c r="N171" s="339" t="e">
        <f>VLOOKUP(A171, SDs!_xlnm.Print_Area, 5, FALSE)</f>
        <v>#N/A</v>
      </c>
      <c r="O171" s="735" t="e">
        <f>VLOOKUP(A171, SDs!_xlnm.Print_Area, 6, FALSE)</f>
        <v>#N/A</v>
      </c>
      <c r="P171" s="339" t="e">
        <f>VLOOKUP(A171, SDs!_xlnm.Print_Area, 7, FALSE)</f>
        <v>#N/A</v>
      </c>
      <c r="Q171" s="814"/>
      <c r="R171" s="505"/>
      <c r="S171" s="505"/>
      <c r="T171" s="505"/>
      <c r="U171" s="511"/>
      <c r="V171" s="511"/>
      <c r="W171" s="297" t="e">
        <f>VLOOKUP(A171, SDs!_xlnm.Print_Area, 8, FALSE)</f>
        <v>#N/A</v>
      </c>
      <c r="X171" s="511"/>
      <c r="Y171" s="583"/>
      <c r="Z171" s="504"/>
      <c r="AA171" s="770"/>
      <c r="AB171" s="771"/>
      <c r="AC171" s="345"/>
      <c r="AG171" s="772"/>
    </row>
    <row r="172" spans="1:33" s="773" customFormat="1" x14ac:dyDescent="0.35">
      <c r="A172" s="767"/>
      <c r="B172" s="625" t="e">
        <f>VLOOKUP(A172, SDs!_xlnm.Print_Area, 2, FALSE)</f>
        <v>#N/A</v>
      </c>
      <c r="C172" s="768"/>
      <c r="D172" s="782"/>
      <c r="E172" s="786"/>
      <c r="F172" s="502"/>
      <c r="G172" s="786"/>
      <c r="H172" s="786"/>
      <c r="I172" s="786"/>
      <c r="J172" s="541"/>
      <c r="K172" s="541"/>
      <c r="L172" s="339" t="e">
        <f>VLOOKUP(A172, SDs!_xlnm.Print_Area, 3, FALSE)</f>
        <v>#N/A</v>
      </c>
      <c r="M172" s="339" t="e">
        <f>VLOOKUP(A172, SDs!_xlnm.Print_Area, 4, FALSE)</f>
        <v>#N/A</v>
      </c>
      <c r="N172" s="339" t="e">
        <f>VLOOKUP(A172, SDs!_xlnm.Print_Area, 5, FALSE)</f>
        <v>#N/A</v>
      </c>
      <c r="O172" s="735" t="e">
        <f>VLOOKUP(A172, SDs!_xlnm.Print_Area, 6, FALSE)</f>
        <v>#N/A</v>
      </c>
      <c r="P172" s="339" t="e">
        <f>VLOOKUP(A172, SDs!_xlnm.Print_Area, 7, FALSE)</f>
        <v>#N/A</v>
      </c>
      <c r="Q172" s="814"/>
      <c r="R172" s="505"/>
      <c r="S172" s="505"/>
      <c r="T172" s="505"/>
      <c r="U172" s="511"/>
      <c r="V172" s="511"/>
      <c r="W172" s="297" t="e">
        <f>VLOOKUP(A172, SDs!_xlnm.Print_Area, 8, FALSE)</f>
        <v>#N/A</v>
      </c>
      <c r="X172" s="511"/>
      <c r="Y172" s="583"/>
      <c r="Z172" s="504"/>
      <c r="AA172" s="770"/>
      <c r="AB172" s="771"/>
      <c r="AC172" s="345"/>
      <c r="AG172" s="772"/>
    </row>
    <row r="173" spans="1:33" s="773" customFormat="1" x14ac:dyDescent="0.35">
      <c r="A173" s="767"/>
      <c r="B173" s="625" t="e">
        <f>VLOOKUP(A173, SDs!_xlnm.Print_Area, 2, FALSE)</f>
        <v>#N/A</v>
      </c>
      <c r="C173" s="768"/>
      <c r="D173" s="782"/>
      <c r="E173" s="786"/>
      <c r="F173" s="502"/>
      <c r="G173" s="786"/>
      <c r="H173" s="786"/>
      <c r="I173" s="786"/>
      <c r="J173" s="541"/>
      <c r="K173" s="541"/>
      <c r="L173" s="339" t="e">
        <f>VLOOKUP(A173, SDs!_xlnm.Print_Area, 3, FALSE)</f>
        <v>#N/A</v>
      </c>
      <c r="M173" s="339" t="e">
        <f>VLOOKUP(A173, SDs!_xlnm.Print_Area, 4, FALSE)</f>
        <v>#N/A</v>
      </c>
      <c r="N173" s="339" t="e">
        <f>VLOOKUP(A173, SDs!_xlnm.Print_Area, 5, FALSE)</f>
        <v>#N/A</v>
      </c>
      <c r="O173" s="735" t="e">
        <f>VLOOKUP(A173, SDs!_xlnm.Print_Area, 6, FALSE)</f>
        <v>#N/A</v>
      </c>
      <c r="P173" s="339" t="e">
        <f>VLOOKUP(A173, SDs!_xlnm.Print_Area, 7, FALSE)</f>
        <v>#N/A</v>
      </c>
      <c r="Q173" s="814"/>
      <c r="R173" s="505"/>
      <c r="S173" s="505"/>
      <c r="T173" s="505"/>
      <c r="U173" s="511"/>
      <c r="V173" s="511"/>
      <c r="W173" s="297" t="e">
        <f>VLOOKUP(A173, SDs!_xlnm.Print_Area, 8, FALSE)</f>
        <v>#N/A</v>
      </c>
      <c r="X173" s="511"/>
      <c r="Y173" s="583"/>
      <c r="Z173" s="504"/>
      <c r="AA173" s="770"/>
      <c r="AB173" s="771"/>
      <c r="AC173" s="345"/>
      <c r="AG173" s="772"/>
    </row>
    <row r="174" spans="1:33" s="773" customFormat="1" x14ac:dyDescent="0.35">
      <c r="A174" s="767"/>
      <c r="B174" s="625" t="e">
        <f>VLOOKUP(A174, SDs!_xlnm.Print_Area, 2, FALSE)</f>
        <v>#N/A</v>
      </c>
      <c r="C174" s="768"/>
      <c r="D174" s="782"/>
      <c r="E174" s="786"/>
      <c r="F174" s="502"/>
      <c r="G174" s="786"/>
      <c r="H174" s="786"/>
      <c r="I174" s="786"/>
      <c r="J174" s="541"/>
      <c r="K174" s="541"/>
      <c r="L174" s="339" t="e">
        <f>VLOOKUP(A174, SDs!_xlnm.Print_Area, 3, FALSE)</f>
        <v>#N/A</v>
      </c>
      <c r="M174" s="339" t="e">
        <f>VLOOKUP(A174, SDs!_xlnm.Print_Area, 4, FALSE)</f>
        <v>#N/A</v>
      </c>
      <c r="N174" s="339" t="e">
        <f>VLOOKUP(A174, SDs!_xlnm.Print_Area, 5, FALSE)</f>
        <v>#N/A</v>
      </c>
      <c r="O174" s="735" t="e">
        <f>VLOOKUP(A174, SDs!_xlnm.Print_Area, 6, FALSE)</f>
        <v>#N/A</v>
      </c>
      <c r="P174" s="339" t="e">
        <f>VLOOKUP(A174, SDs!_xlnm.Print_Area, 7, FALSE)</f>
        <v>#N/A</v>
      </c>
      <c r="Q174" s="814"/>
      <c r="R174" s="505"/>
      <c r="S174" s="505"/>
      <c r="T174" s="505"/>
      <c r="U174" s="511"/>
      <c r="V174" s="511"/>
      <c r="W174" s="297" t="e">
        <f>VLOOKUP(A174, SDs!_xlnm.Print_Area, 8, FALSE)</f>
        <v>#N/A</v>
      </c>
      <c r="X174" s="511"/>
      <c r="Y174" s="583"/>
      <c r="Z174" s="504"/>
      <c r="AA174" s="770"/>
      <c r="AB174" s="771"/>
      <c r="AC174" s="345"/>
      <c r="AG174" s="772"/>
    </row>
    <row r="175" spans="1:33" s="773" customFormat="1" x14ac:dyDescent="0.35">
      <c r="A175" s="767"/>
      <c r="B175" s="625" t="e">
        <f>VLOOKUP(A175, SDs!_xlnm.Print_Area, 2, FALSE)</f>
        <v>#N/A</v>
      </c>
      <c r="C175" s="768"/>
      <c r="D175" s="782"/>
      <c r="E175" s="786"/>
      <c r="F175" s="502"/>
      <c r="G175" s="786"/>
      <c r="H175" s="786"/>
      <c r="I175" s="786"/>
      <c r="J175" s="541"/>
      <c r="K175" s="541"/>
      <c r="L175" s="339" t="e">
        <f>VLOOKUP(A175, SDs!_xlnm.Print_Area, 3, FALSE)</f>
        <v>#N/A</v>
      </c>
      <c r="M175" s="339" t="e">
        <f>VLOOKUP(A175, SDs!_xlnm.Print_Area, 4, FALSE)</f>
        <v>#N/A</v>
      </c>
      <c r="N175" s="339" t="e">
        <f>VLOOKUP(A175, SDs!_xlnm.Print_Area, 5, FALSE)</f>
        <v>#N/A</v>
      </c>
      <c r="O175" s="735" t="e">
        <f>VLOOKUP(A175, SDs!_xlnm.Print_Area, 6, FALSE)</f>
        <v>#N/A</v>
      </c>
      <c r="P175" s="339" t="e">
        <f>VLOOKUP(A175, SDs!_xlnm.Print_Area, 7, FALSE)</f>
        <v>#N/A</v>
      </c>
      <c r="Q175" s="814"/>
      <c r="R175" s="505"/>
      <c r="S175" s="505"/>
      <c r="T175" s="505"/>
      <c r="U175" s="511"/>
      <c r="V175" s="511"/>
      <c r="W175" s="297" t="e">
        <f>VLOOKUP(A175, SDs!_xlnm.Print_Area, 8, FALSE)</f>
        <v>#N/A</v>
      </c>
      <c r="X175" s="511"/>
      <c r="Y175" s="583"/>
      <c r="Z175" s="504"/>
      <c r="AA175" s="770"/>
      <c r="AB175" s="771"/>
      <c r="AC175" s="345"/>
      <c r="AG175" s="772"/>
    </row>
    <row r="176" spans="1:33" s="773" customFormat="1" x14ac:dyDescent="0.35">
      <c r="A176" s="767"/>
      <c r="B176" s="625" t="e">
        <f>VLOOKUP(A176, SDs!_xlnm.Print_Area, 2, FALSE)</f>
        <v>#N/A</v>
      </c>
      <c r="C176" s="768"/>
      <c r="D176" s="782"/>
      <c r="E176" s="786"/>
      <c r="F176" s="502"/>
      <c r="G176" s="786"/>
      <c r="H176" s="786"/>
      <c r="I176" s="786"/>
      <c r="J176" s="541"/>
      <c r="K176" s="541"/>
      <c r="L176" s="339" t="e">
        <f>VLOOKUP(A176, SDs!_xlnm.Print_Area, 3, FALSE)</f>
        <v>#N/A</v>
      </c>
      <c r="M176" s="339" t="e">
        <f>VLOOKUP(A176, SDs!_xlnm.Print_Area, 4, FALSE)</f>
        <v>#N/A</v>
      </c>
      <c r="N176" s="339" t="e">
        <f>VLOOKUP(A176, SDs!_xlnm.Print_Area, 5, FALSE)</f>
        <v>#N/A</v>
      </c>
      <c r="O176" s="735" t="e">
        <f>VLOOKUP(A176, SDs!_xlnm.Print_Area, 6, FALSE)</f>
        <v>#N/A</v>
      </c>
      <c r="P176" s="339" t="e">
        <f>VLOOKUP(A176, SDs!_xlnm.Print_Area, 7, FALSE)</f>
        <v>#N/A</v>
      </c>
      <c r="Q176" s="814"/>
      <c r="R176" s="505"/>
      <c r="S176" s="505"/>
      <c r="T176" s="505"/>
      <c r="U176" s="511"/>
      <c r="V176" s="511"/>
      <c r="W176" s="297" t="e">
        <f>VLOOKUP(A176, SDs!_xlnm.Print_Area, 8, FALSE)</f>
        <v>#N/A</v>
      </c>
      <c r="X176" s="511"/>
      <c r="Y176" s="583"/>
      <c r="Z176" s="504"/>
      <c r="AA176" s="770"/>
      <c r="AB176" s="771"/>
      <c r="AC176" s="345"/>
      <c r="AG176" s="772"/>
    </row>
    <row r="177" spans="1:33" s="773" customFormat="1" x14ac:dyDescent="0.35">
      <c r="A177" s="767"/>
      <c r="B177" s="625" t="e">
        <f>VLOOKUP(A177, SDs!_xlnm.Print_Area, 2, FALSE)</f>
        <v>#N/A</v>
      </c>
      <c r="C177" s="768"/>
      <c r="D177" s="782"/>
      <c r="E177" s="786"/>
      <c r="F177" s="502"/>
      <c r="G177" s="786"/>
      <c r="H177" s="786"/>
      <c r="I177" s="786"/>
      <c r="J177" s="541"/>
      <c r="K177" s="541"/>
      <c r="L177" s="339" t="e">
        <f>VLOOKUP(A177, SDs!_xlnm.Print_Area, 3, FALSE)</f>
        <v>#N/A</v>
      </c>
      <c r="M177" s="339" t="e">
        <f>VLOOKUP(A177, SDs!_xlnm.Print_Area, 4, FALSE)</f>
        <v>#N/A</v>
      </c>
      <c r="N177" s="339" t="e">
        <f>VLOOKUP(A177, SDs!_xlnm.Print_Area, 5, FALSE)</f>
        <v>#N/A</v>
      </c>
      <c r="O177" s="735" t="e">
        <f>VLOOKUP(A177, SDs!_xlnm.Print_Area, 6, FALSE)</f>
        <v>#N/A</v>
      </c>
      <c r="P177" s="339" t="e">
        <f>VLOOKUP(A177, SDs!_xlnm.Print_Area, 7, FALSE)</f>
        <v>#N/A</v>
      </c>
      <c r="Q177" s="814"/>
      <c r="R177" s="505"/>
      <c r="S177" s="505"/>
      <c r="T177" s="505"/>
      <c r="U177" s="511"/>
      <c r="V177" s="511"/>
      <c r="W177" s="297" t="e">
        <f>VLOOKUP(A177, SDs!_xlnm.Print_Area, 8, FALSE)</f>
        <v>#N/A</v>
      </c>
      <c r="X177" s="511"/>
      <c r="Y177" s="583"/>
      <c r="Z177" s="504"/>
      <c r="AA177" s="770"/>
      <c r="AB177" s="771"/>
      <c r="AC177" s="345"/>
      <c r="AD177" s="656"/>
      <c r="AG177" s="772"/>
    </row>
    <row r="178" spans="1:33" s="773" customFormat="1" x14ac:dyDescent="0.35">
      <c r="A178" s="767"/>
      <c r="B178" s="625" t="e">
        <f>VLOOKUP(A178, SDs!_xlnm.Print_Area, 2, FALSE)</f>
        <v>#N/A</v>
      </c>
      <c r="C178" s="768"/>
      <c r="D178" s="782"/>
      <c r="E178" s="779"/>
      <c r="F178" s="503"/>
      <c r="G178" s="779"/>
      <c r="H178" s="779"/>
      <c r="I178" s="779"/>
      <c r="J178" s="501"/>
      <c r="K178" s="501"/>
      <c r="L178" s="339" t="e">
        <f>VLOOKUP(A178, SDs!_xlnm.Print_Area, 3, FALSE)</f>
        <v>#N/A</v>
      </c>
      <c r="M178" s="339" t="e">
        <f>VLOOKUP(A178, SDs!_xlnm.Print_Area, 4, FALSE)</f>
        <v>#N/A</v>
      </c>
      <c r="N178" s="339" t="e">
        <f>VLOOKUP(A178, SDs!_xlnm.Print_Area, 5, FALSE)</f>
        <v>#N/A</v>
      </c>
      <c r="O178" s="735" t="e">
        <f>VLOOKUP(A178, SDs!_xlnm.Print_Area, 6, FALSE)</f>
        <v>#N/A</v>
      </c>
      <c r="P178" s="339" t="e">
        <f>VLOOKUP(A178, SDs!_xlnm.Print_Area, 7, FALSE)</f>
        <v>#N/A</v>
      </c>
      <c r="Q178" s="814"/>
      <c r="R178" s="505"/>
      <c r="S178" s="505"/>
      <c r="T178" s="505"/>
      <c r="U178" s="511"/>
      <c r="V178" s="511"/>
      <c r="W178" s="297" t="e">
        <f>VLOOKUP(A178, SDs!_xlnm.Print_Area, 8, FALSE)</f>
        <v>#N/A</v>
      </c>
      <c r="X178" s="511"/>
      <c r="Y178" s="583"/>
      <c r="Z178" s="504"/>
      <c r="AA178" s="770"/>
      <c r="AB178" s="771"/>
      <c r="AC178" s="345"/>
      <c r="AG178" s="772"/>
    </row>
    <row r="179" spans="1:33" s="773" customFormat="1" x14ac:dyDescent="0.35">
      <c r="A179" s="767"/>
      <c r="B179" s="625" t="e">
        <f>VLOOKUP(A179, SDs!_xlnm.Print_Area, 2, FALSE)</f>
        <v>#N/A</v>
      </c>
      <c r="C179" s="768"/>
      <c r="D179" s="782"/>
      <c r="E179" s="779"/>
      <c r="F179" s="503"/>
      <c r="G179" s="803"/>
      <c r="H179" s="779"/>
      <c r="I179" s="779"/>
      <c r="J179" s="501"/>
      <c r="K179" s="501"/>
      <c r="L179" s="339" t="e">
        <f>VLOOKUP(A179, SDs!_xlnm.Print_Area, 3, FALSE)</f>
        <v>#N/A</v>
      </c>
      <c r="M179" s="339" t="e">
        <f>VLOOKUP(A179, SDs!_xlnm.Print_Area, 4, FALSE)</f>
        <v>#N/A</v>
      </c>
      <c r="N179" s="339" t="e">
        <f>VLOOKUP(A179, SDs!_xlnm.Print_Area, 5, FALSE)</f>
        <v>#N/A</v>
      </c>
      <c r="O179" s="735" t="e">
        <f>VLOOKUP(A179, SDs!_xlnm.Print_Area, 6, FALSE)</f>
        <v>#N/A</v>
      </c>
      <c r="P179" s="339" t="e">
        <f>VLOOKUP(A179, SDs!_xlnm.Print_Area, 7, FALSE)</f>
        <v>#N/A</v>
      </c>
      <c r="Q179" s="814"/>
      <c r="R179" s="505"/>
      <c r="S179" s="505"/>
      <c r="T179" s="505"/>
      <c r="U179" s="511"/>
      <c r="V179" s="511"/>
      <c r="W179" s="297" t="e">
        <f>VLOOKUP(A179, SDs!_xlnm.Print_Area, 8, FALSE)</f>
        <v>#N/A</v>
      </c>
      <c r="X179" s="511"/>
      <c r="Y179" s="583"/>
      <c r="Z179" s="504"/>
      <c r="AA179" s="770"/>
      <c r="AB179" s="771"/>
      <c r="AC179" s="345"/>
      <c r="AG179" s="772"/>
    </row>
    <row r="180" spans="1:33" s="773" customFormat="1" x14ac:dyDescent="0.35">
      <c r="A180" s="767"/>
      <c r="B180" s="625" t="e">
        <f>VLOOKUP(A180, SDs!_xlnm.Print_Area, 2, FALSE)</f>
        <v>#N/A</v>
      </c>
      <c r="C180" s="768"/>
      <c r="D180" s="345"/>
      <c r="E180" s="779"/>
      <c r="F180" s="503"/>
      <c r="G180" s="779"/>
      <c r="H180" s="779"/>
      <c r="I180" s="779"/>
      <c r="J180" s="501"/>
      <c r="K180" s="501"/>
      <c r="L180" s="339" t="e">
        <f>VLOOKUP(A180, SDs!_xlnm.Print_Area, 3, FALSE)</f>
        <v>#N/A</v>
      </c>
      <c r="M180" s="339" t="e">
        <f>VLOOKUP(A180, SDs!_xlnm.Print_Area, 4, FALSE)</f>
        <v>#N/A</v>
      </c>
      <c r="N180" s="339" t="e">
        <f>VLOOKUP(A180, SDs!_xlnm.Print_Area, 5, FALSE)</f>
        <v>#N/A</v>
      </c>
      <c r="O180" s="735" t="e">
        <f>VLOOKUP(A180, SDs!_xlnm.Print_Area, 6, FALSE)</f>
        <v>#N/A</v>
      </c>
      <c r="P180" s="339" t="e">
        <f>VLOOKUP(A180, SDs!_xlnm.Print_Area, 7, FALSE)</f>
        <v>#N/A</v>
      </c>
      <c r="Q180" s="814"/>
      <c r="R180" s="505"/>
      <c r="S180" s="505"/>
      <c r="T180" s="505"/>
      <c r="U180" s="511"/>
      <c r="V180" s="511"/>
      <c r="W180" s="297" t="e">
        <f>VLOOKUP(A180, SDs!_xlnm.Print_Area, 8, FALSE)</f>
        <v>#N/A</v>
      </c>
      <c r="X180" s="511"/>
      <c r="Y180" s="583"/>
      <c r="Z180" s="504"/>
      <c r="AA180" s="770"/>
      <c r="AB180" s="771"/>
      <c r="AC180" s="345"/>
      <c r="AG180" s="772"/>
    </row>
    <row r="181" spans="1:33" s="773" customFormat="1" x14ac:dyDescent="0.35">
      <c r="A181" s="767"/>
      <c r="B181" s="625" t="e">
        <f>VLOOKUP(A181, SDs!_xlnm.Print_Area, 2, FALSE)</f>
        <v>#N/A</v>
      </c>
      <c r="C181" s="768"/>
      <c r="D181" s="345"/>
      <c r="E181" s="779"/>
      <c r="F181" s="503"/>
      <c r="G181" s="779"/>
      <c r="H181" s="779"/>
      <c r="I181" s="779"/>
      <c r="J181" s="501"/>
      <c r="K181" s="501"/>
      <c r="L181" s="339" t="e">
        <f>VLOOKUP(A181, SDs!_xlnm.Print_Area, 3, FALSE)</f>
        <v>#N/A</v>
      </c>
      <c r="M181" s="339" t="e">
        <f>VLOOKUP(A181, SDs!_xlnm.Print_Area, 4, FALSE)</f>
        <v>#N/A</v>
      </c>
      <c r="N181" s="339" t="e">
        <f>VLOOKUP(A181, SDs!_xlnm.Print_Area, 5, FALSE)</f>
        <v>#N/A</v>
      </c>
      <c r="O181" s="735" t="e">
        <f>VLOOKUP(A181, SDs!_xlnm.Print_Area, 6, FALSE)</f>
        <v>#N/A</v>
      </c>
      <c r="P181" s="339" t="e">
        <f>VLOOKUP(A181, SDs!_xlnm.Print_Area, 7, FALSE)</f>
        <v>#N/A</v>
      </c>
      <c r="Q181" s="814"/>
      <c r="R181" s="505"/>
      <c r="S181" s="505"/>
      <c r="T181" s="505"/>
      <c r="U181" s="511"/>
      <c r="V181" s="511"/>
      <c r="W181" s="297" t="e">
        <f>VLOOKUP(A181, SDs!_xlnm.Print_Area, 8, FALSE)</f>
        <v>#N/A</v>
      </c>
      <c r="X181" s="511"/>
      <c r="Y181" s="583"/>
      <c r="Z181" s="504"/>
      <c r="AA181" s="770"/>
      <c r="AB181" s="771"/>
      <c r="AC181" s="345"/>
      <c r="AG181" s="772"/>
    </row>
    <row r="182" spans="1:33" s="773" customFormat="1" x14ac:dyDescent="0.35">
      <c r="A182" s="767"/>
      <c r="B182" s="625" t="e">
        <f>VLOOKUP(A182, SDs!_xlnm.Print_Area, 2, FALSE)</f>
        <v>#N/A</v>
      </c>
      <c r="C182" s="768"/>
      <c r="D182" s="345"/>
      <c r="E182" s="779"/>
      <c r="F182" s="503"/>
      <c r="G182" s="779"/>
      <c r="H182" s="779"/>
      <c r="I182" s="779"/>
      <c r="J182" s="501"/>
      <c r="K182" s="501"/>
      <c r="L182" s="339" t="e">
        <f>VLOOKUP(A182, SDs!_xlnm.Print_Area, 3, FALSE)</f>
        <v>#N/A</v>
      </c>
      <c r="M182" s="339" t="e">
        <f>VLOOKUP(A182, SDs!_xlnm.Print_Area, 4, FALSE)</f>
        <v>#N/A</v>
      </c>
      <c r="N182" s="339" t="e">
        <f>VLOOKUP(A182, SDs!_xlnm.Print_Area, 5, FALSE)</f>
        <v>#N/A</v>
      </c>
      <c r="O182" s="735" t="e">
        <f>VLOOKUP(A182, SDs!_xlnm.Print_Area, 6, FALSE)</f>
        <v>#N/A</v>
      </c>
      <c r="P182" s="339" t="e">
        <f>VLOOKUP(A182, SDs!_xlnm.Print_Area, 7, FALSE)</f>
        <v>#N/A</v>
      </c>
      <c r="Q182" s="814"/>
      <c r="R182" s="505"/>
      <c r="S182" s="505"/>
      <c r="T182" s="505"/>
      <c r="U182" s="511"/>
      <c r="V182" s="511"/>
      <c r="W182" s="297" t="e">
        <f>VLOOKUP(A182, SDs!_xlnm.Print_Area, 8, FALSE)</f>
        <v>#N/A</v>
      </c>
      <c r="X182" s="511"/>
      <c r="Y182" s="583"/>
      <c r="Z182" s="504"/>
      <c r="AA182" s="770"/>
      <c r="AB182" s="771"/>
      <c r="AC182" s="345"/>
      <c r="AG182" s="772"/>
    </row>
    <row r="183" spans="1:33" s="773" customFormat="1" x14ac:dyDescent="0.35">
      <c r="A183" s="767"/>
      <c r="B183" s="625" t="e">
        <f>VLOOKUP(A183, SDs!_xlnm.Print_Area, 2, FALSE)</f>
        <v>#N/A</v>
      </c>
      <c r="C183" s="768"/>
      <c r="D183" s="345"/>
      <c r="E183" s="779"/>
      <c r="F183" s="503"/>
      <c r="G183" s="779"/>
      <c r="H183" s="779"/>
      <c r="I183" s="779"/>
      <c r="J183" s="501"/>
      <c r="K183" s="501"/>
      <c r="L183" s="339" t="e">
        <f>VLOOKUP(A183, SDs!_xlnm.Print_Area, 3, FALSE)</f>
        <v>#N/A</v>
      </c>
      <c r="M183" s="339" t="e">
        <f>VLOOKUP(A183, SDs!_xlnm.Print_Area, 4, FALSE)</f>
        <v>#N/A</v>
      </c>
      <c r="N183" s="339" t="e">
        <f>VLOOKUP(A183, SDs!_xlnm.Print_Area, 5, FALSE)</f>
        <v>#N/A</v>
      </c>
      <c r="O183" s="735" t="e">
        <f>VLOOKUP(A183, SDs!_xlnm.Print_Area, 6, FALSE)</f>
        <v>#N/A</v>
      </c>
      <c r="P183" s="339" t="e">
        <f>VLOOKUP(A183, SDs!_xlnm.Print_Area, 7, FALSE)</f>
        <v>#N/A</v>
      </c>
      <c r="Q183" s="814"/>
      <c r="R183" s="505"/>
      <c r="S183" s="505"/>
      <c r="T183" s="505"/>
      <c r="U183" s="511"/>
      <c r="V183" s="511"/>
      <c r="W183" s="297" t="e">
        <f>VLOOKUP(A183, SDs!_xlnm.Print_Area, 8, FALSE)</f>
        <v>#N/A</v>
      </c>
      <c r="X183" s="511"/>
      <c r="Y183" s="583"/>
      <c r="Z183" s="504"/>
      <c r="AA183" s="770"/>
      <c r="AB183" s="771"/>
      <c r="AC183" s="345"/>
      <c r="AG183" s="772"/>
    </row>
    <row r="184" spans="1:33" s="773" customFormat="1" x14ac:dyDescent="0.35">
      <c r="A184" s="767"/>
      <c r="B184" s="625" t="e">
        <f>VLOOKUP(A184, SDs!_xlnm.Print_Area, 2, FALSE)</f>
        <v>#N/A</v>
      </c>
      <c r="C184" s="768"/>
      <c r="D184" s="345"/>
      <c r="E184" s="779"/>
      <c r="F184" s="503"/>
      <c r="G184" s="779"/>
      <c r="H184" s="779"/>
      <c r="I184" s="779"/>
      <c r="J184" s="501"/>
      <c r="K184" s="501"/>
      <c r="L184" s="339" t="e">
        <f>VLOOKUP(A184, SDs!_xlnm.Print_Area, 3, FALSE)</f>
        <v>#N/A</v>
      </c>
      <c r="M184" s="339" t="e">
        <f>VLOOKUP(A184, SDs!_xlnm.Print_Area, 4, FALSE)</f>
        <v>#N/A</v>
      </c>
      <c r="N184" s="339" t="e">
        <f>VLOOKUP(A184, SDs!_xlnm.Print_Area, 5, FALSE)</f>
        <v>#N/A</v>
      </c>
      <c r="O184" s="735" t="e">
        <f>VLOOKUP(A184, SDs!_xlnm.Print_Area, 6, FALSE)</f>
        <v>#N/A</v>
      </c>
      <c r="P184" s="339" t="e">
        <f>VLOOKUP(A184, SDs!_xlnm.Print_Area, 7, FALSE)</f>
        <v>#N/A</v>
      </c>
      <c r="Q184" s="814"/>
      <c r="R184" s="505"/>
      <c r="S184" s="505"/>
      <c r="T184" s="505"/>
      <c r="U184" s="511"/>
      <c r="V184" s="511"/>
      <c r="W184" s="297" t="e">
        <f>VLOOKUP(A184, SDs!_xlnm.Print_Area, 8, FALSE)</f>
        <v>#N/A</v>
      </c>
      <c r="X184" s="511"/>
      <c r="Y184" s="583"/>
      <c r="Z184" s="504"/>
      <c r="AA184" s="770"/>
      <c r="AB184" s="771"/>
      <c r="AC184" s="345"/>
      <c r="AG184" s="772"/>
    </row>
    <row r="185" spans="1:33" s="773" customFormat="1" x14ac:dyDescent="0.35">
      <c r="A185" s="767"/>
      <c r="B185" s="625" t="e">
        <f>VLOOKUP(A185, SDs!_xlnm.Print_Area, 2, FALSE)</f>
        <v>#N/A</v>
      </c>
      <c r="C185" s="768"/>
      <c r="D185" s="345"/>
      <c r="E185" s="779"/>
      <c r="F185" s="503"/>
      <c r="G185" s="779"/>
      <c r="H185" s="779"/>
      <c r="I185" s="779"/>
      <c r="J185" s="501"/>
      <c r="K185" s="501"/>
      <c r="L185" s="339" t="e">
        <f>VLOOKUP(#REF!, SDs!_xlnm.Print_Area, 3, FALSE)</f>
        <v>#REF!</v>
      </c>
      <c r="M185" s="339" t="e">
        <f>VLOOKUP(A185, SDs!_xlnm.Print_Area, 4, FALSE)</f>
        <v>#N/A</v>
      </c>
      <c r="N185" s="339" t="e">
        <f>VLOOKUP(A185, SDs!_xlnm.Print_Area, 5, FALSE)</f>
        <v>#N/A</v>
      </c>
      <c r="O185" s="735" t="e">
        <f>VLOOKUP(A185, SDs!_xlnm.Print_Area, 6, FALSE)</f>
        <v>#N/A</v>
      </c>
      <c r="P185" s="339" t="e">
        <f>VLOOKUP(A185, SDs!_xlnm.Print_Area, 7, FALSE)</f>
        <v>#N/A</v>
      </c>
      <c r="Q185" s="814"/>
      <c r="R185" s="505"/>
      <c r="S185" s="505"/>
      <c r="T185" s="505"/>
      <c r="U185" s="511"/>
      <c r="V185" s="511"/>
      <c r="W185" s="297" t="e">
        <f>VLOOKUP(A185, SDs!_xlnm.Print_Area, 8, FALSE)</f>
        <v>#N/A</v>
      </c>
      <c r="X185" s="511"/>
      <c r="Y185" s="583"/>
      <c r="Z185" s="504"/>
      <c r="AA185" s="770"/>
      <c r="AB185" s="771"/>
      <c r="AC185" s="345"/>
      <c r="AG185" s="772"/>
    </row>
    <row r="186" spans="1:33" s="773" customFormat="1" x14ac:dyDescent="0.35">
      <c r="A186" s="767"/>
      <c r="B186" s="625" t="e">
        <f>VLOOKUP(A186, SDs!_xlnm.Print_Area, 2, FALSE)</f>
        <v>#N/A</v>
      </c>
      <c r="C186" s="768"/>
      <c r="D186" s="345"/>
      <c r="E186" s="779"/>
      <c r="F186" s="503"/>
      <c r="G186" s="779"/>
      <c r="H186" s="779"/>
      <c r="I186" s="779"/>
      <c r="J186" s="501"/>
      <c r="K186" s="501"/>
      <c r="L186" s="339" t="e">
        <f>VLOOKUP(#REF!, SDs!_xlnm.Print_Area, 3, FALSE)</f>
        <v>#REF!</v>
      </c>
      <c r="M186" s="339" t="e">
        <f>VLOOKUP(A186, SDs!_xlnm.Print_Area, 4, FALSE)</f>
        <v>#N/A</v>
      </c>
      <c r="N186" s="339" t="e">
        <f>VLOOKUP(A186, SDs!_xlnm.Print_Area, 5, FALSE)</f>
        <v>#N/A</v>
      </c>
      <c r="O186" s="735" t="e">
        <f>VLOOKUP(A186, SDs!_xlnm.Print_Area, 6, FALSE)</f>
        <v>#N/A</v>
      </c>
      <c r="P186" s="339" t="e">
        <f>VLOOKUP(A186, SDs!_xlnm.Print_Area, 7, FALSE)</f>
        <v>#N/A</v>
      </c>
      <c r="Q186" s="814"/>
      <c r="R186" s="505"/>
      <c r="S186" s="505"/>
      <c r="T186" s="505"/>
      <c r="U186" s="511"/>
      <c r="V186" s="511"/>
      <c r="W186" s="297" t="e">
        <f>VLOOKUP(A186, SDs!_xlnm.Print_Area, 8, FALSE)</f>
        <v>#N/A</v>
      </c>
      <c r="X186" s="511"/>
      <c r="Y186" s="583"/>
      <c r="Z186" s="504"/>
      <c r="AA186" s="770"/>
      <c r="AB186" s="771"/>
      <c r="AC186" s="804"/>
      <c r="AG186" s="772"/>
    </row>
    <row r="187" spans="1:33" s="773" customFormat="1" x14ac:dyDescent="0.35">
      <c r="A187" s="767"/>
      <c r="B187" s="625" t="e">
        <f>VLOOKUP(A187, SDs!_xlnm.Print_Area, 2, FALSE)</f>
        <v>#N/A</v>
      </c>
      <c r="C187" s="768"/>
      <c r="D187" s="345"/>
      <c r="E187" s="779"/>
      <c r="F187" s="503"/>
      <c r="G187" s="779"/>
      <c r="H187" s="779"/>
      <c r="I187" s="779"/>
      <c r="J187" s="501"/>
      <c r="K187" s="501"/>
      <c r="L187" s="339" t="e">
        <f>VLOOKUP(#REF!, SDs!_xlnm.Print_Area, 3, FALSE)</f>
        <v>#REF!</v>
      </c>
      <c r="M187" s="339" t="e">
        <f>VLOOKUP(A187, SDs!_xlnm.Print_Area, 4, FALSE)</f>
        <v>#N/A</v>
      </c>
      <c r="N187" s="339" t="e">
        <f>VLOOKUP(A187, SDs!_xlnm.Print_Area, 5, FALSE)</f>
        <v>#N/A</v>
      </c>
      <c r="O187" s="735" t="e">
        <f>VLOOKUP(A187, SDs!_xlnm.Print_Area, 6, FALSE)</f>
        <v>#N/A</v>
      </c>
      <c r="P187" s="339" t="e">
        <f>VLOOKUP(A187, SDs!_xlnm.Print_Area, 7, FALSE)</f>
        <v>#N/A</v>
      </c>
      <c r="Q187" s="814"/>
      <c r="R187" s="505"/>
      <c r="S187" s="505"/>
      <c r="T187" s="505"/>
      <c r="U187" s="511"/>
      <c r="V187" s="511"/>
      <c r="W187" s="297" t="e">
        <f>VLOOKUP(A187, SDs!_xlnm.Print_Area, 8, FALSE)</f>
        <v>#N/A</v>
      </c>
      <c r="X187" s="511"/>
      <c r="Y187" s="583"/>
      <c r="Z187" s="504"/>
      <c r="AA187" s="770"/>
      <c r="AB187" s="771"/>
      <c r="AC187" s="345"/>
      <c r="AG187" s="772"/>
    </row>
    <row r="188" spans="1:33" s="773" customFormat="1" x14ac:dyDescent="0.35">
      <c r="A188" s="767"/>
      <c r="B188" s="625" t="e">
        <f>VLOOKUP(A188, SDs!_xlnm.Print_Area, 2, FALSE)</f>
        <v>#N/A</v>
      </c>
      <c r="C188" s="768"/>
      <c r="D188" s="345"/>
      <c r="E188" s="779"/>
      <c r="F188" s="503"/>
      <c r="G188" s="779"/>
      <c r="H188" s="779"/>
      <c r="I188" s="779"/>
      <c r="J188" s="501"/>
      <c r="K188" s="501"/>
      <c r="L188" s="339" t="e">
        <f>VLOOKUP(#REF!, SDs!_xlnm.Print_Area, 3, FALSE)</f>
        <v>#REF!</v>
      </c>
      <c r="M188" s="339" t="e">
        <f>VLOOKUP(A188, SDs!_xlnm.Print_Area, 4, FALSE)</f>
        <v>#N/A</v>
      </c>
      <c r="N188" s="339" t="e">
        <f>VLOOKUP(A188, SDs!_xlnm.Print_Area, 5, FALSE)</f>
        <v>#N/A</v>
      </c>
      <c r="O188" s="735" t="e">
        <f>VLOOKUP(A188, SDs!_xlnm.Print_Area, 6, FALSE)</f>
        <v>#N/A</v>
      </c>
      <c r="P188" s="339" t="e">
        <f>VLOOKUP(A188, SDs!_xlnm.Print_Area, 7, FALSE)</f>
        <v>#N/A</v>
      </c>
      <c r="Q188" s="814"/>
      <c r="R188" s="505"/>
      <c r="S188" s="505"/>
      <c r="T188" s="505"/>
      <c r="U188" s="511"/>
      <c r="V188" s="511"/>
      <c r="W188" s="297" t="e">
        <f>VLOOKUP(A188, SDs!_xlnm.Print_Area, 8, FALSE)</f>
        <v>#N/A</v>
      </c>
      <c r="X188" s="511"/>
      <c r="Y188" s="583"/>
      <c r="Z188" s="504"/>
      <c r="AA188" s="770"/>
      <c r="AB188" s="771"/>
      <c r="AC188" s="345"/>
      <c r="AG188" s="772"/>
    </row>
    <row r="189" spans="1:33" s="773" customFormat="1" x14ac:dyDescent="0.35">
      <c r="A189" s="767"/>
      <c r="B189" s="625" t="e">
        <f>VLOOKUP(A189, SDs!_xlnm.Print_Area, 2, FALSE)</f>
        <v>#N/A</v>
      </c>
      <c r="C189" s="768"/>
      <c r="D189" s="345"/>
      <c r="E189" s="779"/>
      <c r="F189" s="503"/>
      <c r="G189" s="779"/>
      <c r="H189" s="779"/>
      <c r="I189" s="779"/>
      <c r="J189" s="501"/>
      <c r="K189" s="501"/>
      <c r="L189" s="339" t="e">
        <f>VLOOKUP(#REF!, SDs!_xlnm.Print_Area, 3, FALSE)</f>
        <v>#REF!</v>
      </c>
      <c r="M189" s="339" t="e">
        <f>VLOOKUP(A189, SDs!_xlnm.Print_Area, 4, FALSE)</f>
        <v>#N/A</v>
      </c>
      <c r="N189" s="339" t="e">
        <f>VLOOKUP(A189, SDs!_xlnm.Print_Area, 5, FALSE)</f>
        <v>#N/A</v>
      </c>
      <c r="O189" s="735" t="e">
        <f>VLOOKUP(A189, SDs!_xlnm.Print_Area, 6, FALSE)</f>
        <v>#N/A</v>
      </c>
      <c r="P189" s="339" t="e">
        <f>VLOOKUP(A189, SDs!_xlnm.Print_Area, 7, FALSE)</f>
        <v>#N/A</v>
      </c>
      <c r="Q189" s="814"/>
      <c r="R189" s="505"/>
      <c r="S189" s="505"/>
      <c r="T189" s="505"/>
      <c r="U189" s="511"/>
      <c r="V189" s="511"/>
      <c r="W189" s="297" t="e">
        <f>VLOOKUP(A189, SDs!_xlnm.Print_Area, 8, FALSE)</f>
        <v>#N/A</v>
      </c>
      <c r="X189" s="511"/>
      <c r="Y189" s="583"/>
      <c r="Z189" s="504"/>
      <c r="AA189" s="770"/>
      <c r="AB189" s="771"/>
      <c r="AC189" s="345"/>
      <c r="AG189" s="772"/>
    </row>
    <row r="190" spans="1:33" s="773" customFormat="1" x14ac:dyDescent="0.35">
      <c r="A190" s="767"/>
      <c r="B190" s="625" t="e">
        <f>VLOOKUP(A190, SDs!_xlnm.Print_Area, 2, FALSE)</f>
        <v>#N/A</v>
      </c>
      <c r="C190" s="768"/>
      <c r="D190" s="345"/>
      <c r="E190" s="779"/>
      <c r="F190" s="503"/>
      <c r="G190" s="779"/>
      <c r="H190" s="779"/>
      <c r="I190" s="779"/>
      <c r="J190" s="501"/>
      <c r="K190" s="501"/>
      <c r="L190" s="339" t="e">
        <f>VLOOKUP(#REF!, SDs!_xlnm.Print_Area, 3, FALSE)</f>
        <v>#REF!</v>
      </c>
      <c r="M190" s="339" t="e">
        <f>VLOOKUP(A190, SDs!_xlnm.Print_Area, 4, FALSE)</f>
        <v>#N/A</v>
      </c>
      <c r="N190" s="339" t="e">
        <f>VLOOKUP(A190, SDs!_xlnm.Print_Area, 5, FALSE)</f>
        <v>#N/A</v>
      </c>
      <c r="O190" s="735" t="e">
        <f>VLOOKUP(A190, SDs!_xlnm.Print_Area, 6, FALSE)</f>
        <v>#N/A</v>
      </c>
      <c r="P190" s="339" t="e">
        <f>VLOOKUP(A190, SDs!_xlnm.Print_Area, 7, FALSE)</f>
        <v>#N/A</v>
      </c>
      <c r="Q190" s="814"/>
      <c r="R190" s="505"/>
      <c r="S190" s="505"/>
      <c r="T190" s="505"/>
      <c r="U190" s="511"/>
      <c r="V190" s="511"/>
      <c r="W190" s="297" t="e">
        <f>VLOOKUP(A190, SDs!_xlnm.Print_Area, 8, FALSE)</f>
        <v>#N/A</v>
      </c>
      <c r="X190" s="511"/>
      <c r="Y190" s="583"/>
      <c r="Z190" s="504"/>
      <c r="AA190" s="770"/>
      <c r="AB190" s="771"/>
      <c r="AC190" s="345"/>
      <c r="AG190" s="772"/>
    </row>
    <row r="191" spans="1:33" s="773" customFormat="1" x14ac:dyDescent="0.35">
      <c r="A191" s="767"/>
      <c r="B191" s="625" t="e">
        <f>VLOOKUP(A191, SDs!_xlnm.Print_Area, 2, FALSE)</f>
        <v>#N/A</v>
      </c>
      <c r="C191" s="768"/>
      <c r="D191" s="345"/>
      <c r="E191" s="779"/>
      <c r="F191" s="503"/>
      <c r="G191" s="779"/>
      <c r="H191" s="779"/>
      <c r="I191" s="779"/>
      <c r="J191" s="501"/>
      <c r="K191" s="501"/>
      <c r="L191" s="339" t="e">
        <f>VLOOKUP(#REF!, SDs!_xlnm.Print_Area, 3, FALSE)</f>
        <v>#REF!</v>
      </c>
      <c r="M191" s="339" t="e">
        <f>VLOOKUP(A191, SDs!_xlnm.Print_Area, 4, FALSE)</f>
        <v>#N/A</v>
      </c>
      <c r="N191" s="339" t="e">
        <f>VLOOKUP(A191, SDs!_xlnm.Print_Area, 5, FALSE)</f>
        <v>#N/A</v>
      </c>
      <c r="O191" s="735" t="e">
        <f>VLOOKUP(A191, SDs!_xlnm.Print_Area, 6, FALSE)</f>
        <v>#N/A</v>
      </c>
      <c r="P191" s="339" t="e">
        <f>VLOOKUP(A191, SDs!_xlnm.Print_Area, 7, FALSE)</f>
        <v>#N/A</v>
      </c>
      <c r="Q191" s="814"/>
      <c r="R191" s="505"/>
      <c r="S191" s="505"/>
      <c r="T191" s="505"/>
      <c r="U191" s="511"/>
      <c r="V191" s="511"/>
      <c r="W191" s="297" t="e">
        <f>VLOOKUP(A191, SDs!_xlnm.Print_Area, 8, FALSE)</f>
        <v>#N/A</v>
      </c>
      <c r="X191" s="511"/>
      <c r="Y191" s="583"/>
      <c r="Z191" s="504"/>
      <c r="AA191" s="770"/>
      <c r="AB191" s="771"/>
      <c r="AC191" s="345"/>
      <c r="AG191" s="772"/>
    </row>
    <row r="192" spans="1:33" s="773" customFormat="1" x14ac:dyDescent="0.35">
      <c r="A192" s="767"/>
      <c r="B192" s="625" t="e">
        <f>VLOOKUP(A192, SDs!_xlnm.Print_Area, 2, FALSE)</f>
        <v>#N/A</v>
      </c>
      <c r="C192" s="768"/>
      <c r="D192" s="345"/>
      <c r="E192" s="779"/>
      <c r="F192" s="503"/>
      <c r="G192" s="779"/>
      <c r="H192" s="779"/>
      <c r="I192" s="779"/>
      <c r="J192" s="501"/>
      <c r="K192" s="501"/>
      <c r="L192" s="339" t="e">
        <f>VLOOKUP(#REF!, SDs!_xlnm.Print_Area, 3, FALSE)</f>
        <v>#REF!</v>
      </c>
      <c r="M192" s="339" t="e">
        <f>VLOOKUP(A192, SDs!_xlnm.Print_Area, 4, FALSE)</f>
        <v>#N/A</v>
      </c>
      <c r="N192" s="339" t="e">
        <f>VLOOKUP(A192, SDs!_xlnm.Print_Area, 5, FALSE)</f>
        <v>#N/A</v>
      </c>
      <c r="O192" s="735" t="e">
        <f>VLOOKUP(A192, SDs!_xlnm.Print_Area, 6, FALSE)</f>
        <v>#N/A</v>
      </c>
      <c r="P192" s="339" t="e">
        <f>VLOOKUP(A192, SDs!_xlnm.Print_Area, 7, FALSE)</f>
        <v>#N/A</v>
      </c>
      <c r="Q192" s="814"/>
      <c r="R192" s="505"/>
      <c r="S192" s="505"/>
      <c r="T192" s="505"/>
      <c r="U192" s="511"/>
      <c r="V192" s="511"/>
      <c r="W192" s="297" t="e">
        <f>VLOOKUP(A192, SDs!_xlnm.Print_Area, 8, FALSE)</f>
        <v>#N/A</v>
      </c>
      <c r="X192" s="511"/>
      <c r="Y192" s="583"/>
      <c r="Z192" s="504"/>
      <c r="AA192" s="770"/>
      <c r="AB192" s="771"/>
      <c r="AC192" s="345"/>
      <c r="AG192" s="772"/>
    </row>
    <row r="193" spans="1:33" s="773" customFormat="1" ht="15" thickBot="1" x14ac:dyDescent="0.4">
      <c r="A193" s="805"/>
      <c r="B193" s="625" t="e">
        <f>VLOOKUP(A193, SDs!_xlnm.Print_Area, 2, FALSE)</f>
        <v>#N/A</v>
      </c>
      <c r="C193" s="768"/>
      <c r="D193" s="345"/>
      <c r="E193" s="779"/>
      <c r="F193" s="503"/>
      <c r="G193" s="779"/>
      <c r="H193" s="779"/>
      <c r="I193" s="779"/>
      <c r="J193" s="501"/>
      <c r="K193" s="501"/>
      <c r="L193" s="339" t="e">
        <f>VLOOKUP(#REF!, SDs!_xlnm.Print_Area, 3, FALSE)</f>
        <v>#REF!</v>
      </c>
      <c r="M193" s="339" t="e">
        <f>VLOOKUP(A193, SDs!_xlnm.Print_Area, 4, FALSE)</f>
        <v>#N/A</v>
      </c>
      <c r="N193" s="339" t="e">
        <f>VLOOKUP(A193, SDs!_xlnm.Print_Area, 5, FALSE)</f>
        <v>#N/A</v>
      </c>
      <c r="O193" s="735" t="e">
        <f>VLOOKUP(A193, SDs!_xlnm.Print_Area, 6, FALSE)</f>
        <v>#N/A</v>
      </c>
      <c r="P193" s="339" t="e">
        <f>VLOOKUP(A193, SDs!_xlnm.Print_Area, 7, FALSE)</f>
        <v>#N/A</v>
      </c>
      <c r="Q193" s="814"/>
      <c r="R193" s="505"/>
      <c r="S193" s="505"/>
      <c r="T193" s="505"/>
      <c r="U193" s="511"/>
      <c r="V193" s="511"/>
      <c r="W193" s="297" t="e">
        <f>VLOOKUP(A193, SDs!_xlnm.Print_Area, 8, FALSE)</f>
        <v>#N/A</v>
      </c>
      <c r="X193" s="511"/>
      <c r="Y193" s="583"/>
      <c r="Z193" s="504"/>
      <c r="AA193" s="770"/>
      <c r="AB193" s="771"/>
      <c r="AC193" s="345"/>
      <c r="AG193" s="772"/>
    </row>
  </sheetData>
  <autoFilter ref="D1:AD193">
    <sortState ref="D2:U205">
      <sortCondition ref="D1:D205"/>
    </sortState>
  </autoFilter>
  <sortState ref="D1:W205">
    <sortCondition ref="D1:D205"/>
  </sortState>
  <customSheetViews>
    <customSheetView guid="{BAD45175-89D5-44B0-AF3C-277DABED32D2}">
      <pane ySplit="1" topLeftCell="A20" activePane="bottomLeft" state="frozen"/>
      <selection pane="bottomLeft" activeCell="I72" sqref="I72"/>
      <pageMargins left="0.7" right="0.7" top="0.75" bottom="0.75" header="0.3" footer="0.3"/>
      <pageSetup orientation="portrait" r:id="rId1"/>
    </customSheetView>
    <customSheetView guid="{C8026B79-4C4A-436C-A980-AE22782A4F5F}" hiddenColumns="1">
      <pane ySplit="1" topLeftCell="A101" activePane="bottomLeft" state="frozen"/>
      <selection pane="bottomLeft" activeCell="U111" sqref="U111"/>
      <pageMargins left="0.7" right="0.7" top="0.75" bottom="0.75" header="0.3" footer="0.3"/>
      <pageSetup orientation="portrait" r:id="rId2"/>
    </customSheetView>
    <customSheetView guid="{08CA5213-9F2B-4328-B239-3EDB16477A05}" fitToPage="1" showAutoFilter="1">
      <pane ySplit="1" topLeftCell="A154" activePane="bottomLeft" state="frozen"/>
      <selection pane="bottomLeft" activeCell="J186" sqref="J186"/>
      <pageMargins left="0.7" right="0.7" top="0.75" bottom="0.75" header="0.3" footer="0.3"/>
      <pageSetup scale="52" fitToHeight="0" orientation="landscape" r:id="rId3"/>
      <autoFilter ref="A1:R209">
        <sortState ref="A2:R205">
          <sortCondition ref="B1:B205"/>
        </sortState>
      </autoFilter>
    </customSheetView>
  </customSheetViews>
  <conditionalFormatting sqref="Y110 Y39">
    <cfRule type="containsText" dxfId="207" priority="186" operator="containsText" text="Cont">
      <formula>NOT(ISERROR(SEARCH("Cont",Y39)))</formula>
    </cfRule>
    <cfRule type="cellIs" dxfId="206" priority="187" operator="equal">
      <formula>"Successful"</formula>
    </cfRule>
    <cfRule type="containsText" dxfId="205" priority="188" operator="containsText" text="Withdrawn">
      <formula>NOT(ISERROR(SEARCH("Withdrawn",Y39)))</formula>
    </cfRule>
    <cfRule type="containsText" dxfId="204" priority="189" operator="containsText" text="Unsuccessful">
      <formula>NOT(ISERROR(SEARCH("Unsuccessful",Y39)))</formula>
    </cfRule>
    <cfRule type="containsText" dxfId="203" priority="190" operator="containsText" text="Unsucessful">
      <formula>NOT(ISERROR(SEARCH("Unsucessful",Y39)))</formula>
    </cfRule>
    <cfRule type="containsText" dxfId="202" priority="191" operator="containsText" text="Denied">
      <formula>NOT(ISERROR(SEARCH("Denied",Y39)))</formula>
    </cfRule>
  </conditionalFormatting>
  <conditionalFormatting sqref="Y39">
    <cfRule type="cellIs" dxfId="201" priority="103" operator="equal">
      <formula>pending</formula>
    </cfRule>
  </conditionalFormatting>
  <conditionalFormatting sqref="D170:K170">
    <cfRule type="cellIs" dxfId="200" priority="56" operator="equal">
      <formula>"D"</formula>
    </cfRule>
    <cfRule type="cellIs" dxfId="199" priority="57" operator="equal">
      <formula>"Denied"</formula>
    </cfRule>
    <cfRule type="cellIs" dxfId="198" priority="58" operator="equal">
      <formula>"Withdrawn"</formula>
    </cfRule>
    <cfRule type="cellIs" dxfId="197" priority="59" operator="equal">
      <formula>"W"</formula>
    </cfRule>
    <cfRule type="cellIs" dxfId="196" priority="60" operator="equal">
      <formula>"A"</formula>
    </cfRule>
  </conditionalFormatting>
  <conditionalFormatting sqref="Q2:Q193">
    <cfRule type="cellIs" dxfId="195" priority="52" operator="equal">
      <formula>"A"</formula>
    </cfRule>
    <cfRule type="cellIs" dxfId="194" priority="53" operator="equal">
      <formula>"W"</formula>
    </cfRule>
    <cfRule type="cellIs" dxfId="193" priority="54" operator="equal">
      <formula>"D"</formula>
    </cfRule>
  </conditionalFormatting>
  <conditionalFormatting sqref="AF65:AF67">
    <cfRule type="cellIs" dxfId="192" priority="42" operator="equal">
      <formula>"""denied"""</formula>
    </cfRule>
  </conditionalFormatting>
  <conditionalFormatting sqref="AF65:AF67">
    <cfRule type="containsText" dxfId="191" priority="38" operator="containsText" text="Unsuccessful">
      <formula>NOT(ISERROR(SEARCH("Unsuccessful",AF65)))</formula>
    </cfRule>
    <cfRule type="containsText" dxfId="190" priority="39" operator="containsText" text="successful">
      <formula>NOT(ISERROR(SEARCH("successful",AF65)))</formula>
    </cfRule>
    <cfRule type="containsText" dxfId="189" priority="40" operator="containsText" text="Denied">
      <formula>NOT(ISERROR(SEARCH("Denied",AF65)))</formula>
    </cfRule>
    <cfRule type="containsText" dxfId="188" priority="41" operator="containsText" text="Accepted">
      <formula>NOT(ISERROR(SEARCH("Accepted",AF65)))</formula>
    </cfRule>
  </conditionalFormatting>
  <conditionalFormatting sqref="AF68">
    <cfRule type="cellIs" dxfId="187" priority="37" operator="equal">
      <formula>"""denied"""</formula>
    </cfRule>
  </conditionalFormatting>
  <conditionalFormatting sqref="AF68">
    <cfRule type="containsText" dxfId="186" priority="33" operator="containsText" text="Unsuccessful">
      <formula>NOT(ISERROR(SEARCH("Unsuccessful",AF68)))</formula>
    </cfRule>
    <cfRule type="containsText" dxfId="185" priority="34" operator="containsText" text="successful">
      <formula>NOT(ISERROR(SEARCH("successful",AF68)))</formula>
    </cfRule>
    <cfRule type="containsText" dxfId="184" priority="35" operator="containsText" text="Denied">
      <formula>NOT(ISERROR(SEARCH("Denied",AF68)))</formula>
    </cfRule>
    <cfRule type="containsText" dxfId="183" priority="36" operator="containsText" text="Accepted">
      <formula>NOT(ISERROR(SEARCH("Accepted",AF68)))</formula>
    </cfRule>
  </conditionalFormatting>
  <conditionalFormatting sqref="AF69:AG69">
    <cfRule type="cellIs" dxfId="182" priority="32" operator="equal">
      <formula>"""denied"""</formula>
    </cfRule>
  </conditionalFormatting>
  <conditionalFormatting sqref="AF69:AG69">
    <cfRule type="containsText" dxfId="181" priority="28" operator="containsText" text="Unsuccessful">
      <formula>NOT(ISERROR(SEARCH("Unsuccessful",AF69)))</formula>
    </cfRule>
    <cfRule type="containsText" dxfId="180" priority="29" operator="containsText" text="successful">
      <formula>NOT(ISERROR(SEARCH("successful",AF69)))</formula>
    </cfRule>
    <cfRule type="containsText" dxfId="179" priority="30" operator="containsText" text="Denied">
      <formula>NOT(ISERROR(SEARCH("Denied",AF69)))</formula>
    </cfRule>
    <cfRule type="containsText" dxfId="178" priority="31" operator="containsText" text="Accepted">
      <formula>NOT(ISERROR(SEARCH("Accepted",AF69)))</formula>
    </cfRule>
  </conditionalFormatting>
  <conditionalFormatting sqref="AF70:AG70">
    <cfRule type="cellIs" dxfId="177" priority="27" operator="equal">
      <formula>"""denied"""</formula>
    </cfRule>
  </conditionalFormatting>
  <conditionalFormatting sqref="Z1:Z1048576">
    <cfRule type="cellIs" dxfId="176" priority="14" operator="equal">
      <formula>"Successful"</formula>
    </cfRule>
    <cfRule type="cellIs" dxfId="175" priority="15" operator="equal">
      <formula>"Withdrawn"</formula>
    </cfRule>
    <cfRule type="cellIs" dxfId="174" priority="16" operator="equal">
      <formula>"Unsuccessful"</formula>
    </cfRule>
    <cfRule type="cellIs" dxfId="173" priority="19" operator="equal">
      <formula>"Denied"</formula>
    </cfRule>
    <cfRule type="cellIs" dxfId="172" priority="20" operator="equal">
      <formula>"Pending"</formula>
    </cfRule>
  </conditionalFormatting>
  <conditionalFormatting sqref="AA2:AA193">
    <cfRule type="cellIs" dxfId="171" priority="13" operator="greaterThanOrEqual">
      <formula>1</formula>
    </cfRule>
  </conditionalFormatting>
  <conditionalFormatting sqref="AB2:AB193">
    <cfRule type="cellIs" dxfId="170" priority="12" operator="greaterThanOrEqual">
      <formula>$AB$6</formula>
    </cfRule>
  </conditionalFormatting>
  <hyperlinks>
    <hyperlink ref="Z1" r:id="rId4" display="Outcome "/>
    <hyperlink ref="Y1" r:id="rId5"/>
    <hyperlink ref="AE71" r:id="rId6"/>
    <hyperlink ref="AE53" r:id="rId7"/>
    <hyperlink ref="D1" r:id="rId8"/>
  </hyperlinks>
  <pageMargins left="0.7" right="0.7" top="0.75" bottom="0.75" header="0.3" footer="0.3"/>
  <pageSetup scale="52" fitToHeight="0" orientation="landscape"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" operator="containsText" id="{8F46E2BA-768B-4550-AE97-864F31F6F805}">
            <xm:f>NOT(ISERROR(SEARCH("P",Q2)))</xm:f>
            <xm:f>"P"</xm:f>
            <x14:dxf>
              <font>
                <b/>
                <i val="0"/>
                <color auto="1"/>
              </font>
              <fill>
                <patternFill>
                  <bgColor rgb="FFFFFF66"/>
                </patternFill>
              </fill>
            </x14:dxf>
          </x14:cfRule>
          <xm:sqref>Q2:Q193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workbookViewId="0">
      <selection activeCell="E11" sqref="E11"/>
    </sheetView>
  </sheetViews>
  <sheetFormatPr defaultRowHeight="14.5" x14ac:dyDescent="0.35"/>
  <cols>
    <col min="1" max="1" width="30.1796875" bestFit="1" customWidth="1"/>
    <col min="2" max="2" width="18.7265625" customWidth="1"/>
    <col min="3" max="3" width="3.81640625" customWidth="1"/>
    <col min="4" max="4" width="20.453125" bestFit="1" customWidth="1"/>
    <col min="5" max="5" width="10.54296875" bestFit="1" customWidth="1"/>
    <col min="6" max="6" width="3.7265625" customWidth="1"/>
    <col min="7" max="7" width="18.7265625" bestFit="1" customWidth="1"/>
    <col min="9" max="9" width="3.54296875" customWidth="1"/>
    <col min="10" max="10" width="22.7265625" bestFit="1" customWidth="1"/>
  </cols>
  <sheetData>
    <row r="1" spans="1:11" s="766" customFormat="1" ht="42.75" customHeight="1" thickBot="1" x14ac:dyDescent="0.3">
      <c r="A1" s="871" t="s">
        <v>178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</row>
    <row r="2" spans="1:11" ht="15.75" thickBot="1" x14ac:dyDescent="0.3">
      <c r="A2" s="171" t="s">
        <v>138</v>
      </c>
      <c r="B2" s="172">
        <f>SUM(FAC.!$AA$2:$AA$193)</f>
        <v>0</v>
      </c>
      <c r="D2" s="71" t="s">
        <v>82</v>
      </c>
      <c r="E2" s="72"/>
      <c r="G2" s="877" t="s">
        <v>100</v>
      </c>
      <c r="H2" s="878"/>
      <c r="J2" s="879" t="s">
        <v>84</v>
      </c>
      <c r="K2" s="880"/>
    </row>
    <row r="3" spans="1:11" ht="15" x14ac:dyDescent="0.25">
      <c r="A3" s="50" t="s">
        <v>166</v>
      </c>
      <c r="B3" s="51">
        <f>SUM(FAC.!$AA$2:$AA$193)</f>
        <v>0</v>
      </c>
      <c r="D3" s="73" t="s">
        <v>826</v>
      </c>
      <c r="E3" s="74">
        <f>COUNTIF(FAC.!$D$2:$D$193, "*F-16*")</f>
        <v>0</v>
      </c>
      <c r="G3" s="96" t="s">
        <v>64</v>
      </c>
      <c r="H3" s="96">
        <f>COUNTIF(FAC.!$U$1:$U$193,"Betty Hayzlett")</f>
        <v>0</v>
      </c>
      <c r="J3" s="94" t="s">
        <v>90</v>
      </c>
      <c r="K3" s="95">
        <f>COUNTIF(FAC.!$W$2:$W$193,1)</f>
        <v>0</v>
      </c>
    </row>
    <row r="4" spans="1:11" ht="15" x14ac:dyDescent="0.25">
      <c r="A4" s="52" t="s">
        <v>167</v>
      </c>
      <c r="B4" s="53">
        <f>COUNT(FAC.!$AA$2:$AA$193)</f>
        <v>0</v>
      </c>
      <c r="D4" s="75" t="s">
        <v>827</v>
      </c>
      <c r="E4" s="76">
        <f>COUNTIF(FAC.!$D$2:$D$193, "*F-17*")</f>
        <v>0</v>
      </c>
      <c r="G4" s="49" t="s">
        <v>58</v>
      </c>
      <c r="H4" s="49">
        <f>COUNTIF(FAC.!$U$1:$U$193,"Beverly Benge")</f>
        <v>0</v>
      </c>
      <c r="J4" s="63" t="s">
        <v>91</v>
      </c>
      <c r="K4" s="64">
        <f>COUNTIF(FAC.!W2:W193,2)</f>
        <v>0</v>
      </c>
    </row>
    <row r="5" spans="1:11" ht="15.75" thickBot="1" x14ac:dyDescent="0.3">
      <c r="A5" s="54" t="s">
        <v>123</v>
      </c>
      <c r="B5" s="55" t="e">
        <f>SUM(B3/B4)</f>
        <v>#DIV/0!</v>
      </c>
      <c r="D5" s="77" t="s">
        <v>129</v>
      </c>
      <c r="E5" s="78">
        <f>COUNTIF(FAC.!$D$2:$D$193, "*RS*")</f>
        <v>0</v>
      </c>
      <c r="G5" s="49" t="s">
        <v>859</v>
      </c>
      <c r="H5" s="49">
        <f>COUNTIF(FAC.!$U$1:$U$193,"Bonnie Gallant")</f>
        <v>0</v>
      </c>
      <c r="J5" s="63" t="s">
        <v>92</v>
      </c>
      <c r="K5" s="64">
        <f>COUNTIF(FAC.!$W2:$W$193,3)</f>
        <v>0</v>
      </c>
    </row>
    <row r="6" spans="1:11" ht="15.75" thickBot="1" x14ac:dyDescent="0.3">
      <c r="A6" s="56"/>
      <c r="B6" s="57"/>
      <c r="D6" s="77" t="s">
        <v>83</v>
      </c>
      <c r="E6" s="78">
        <f>SUM(E3:E5)</f>
        <v>0</v>
      </c>
      <c r="G6" s="49" t="s">
        <v>63</v>
      </c>
      <c r="H6" s="49">
        <f>COUNTIF(FAC.!$U$1:$U$193,"Cathy Thornton")</f>
        <v>0</v>
      </c>
      <c r="J6" s="63" t="s">
        <v>918</v>
      </c>
      <c r="K6" s="64">
        <f>COUNTIF(FAC.!$W$3:$W$193,4)</f>
        <v>0</v>
      </c>
    </row>
    <row r="7" spans="1:11" ht="15.75" thickBot="1" x14ac:dyDescent="0.3">
      <c r="A7" s="873" t="s">
        <v>88</v>
      </c>
      <c r="B7" s="874"/>
      <c r="D7" s="79"/>
      <c r="E7" s="80"/>
      <c r="G7" s="49" t="s">
        <v>922</v>
      </c>
      <c r="H7" s="49">
        <f>COUNTIF(FAC.!$U$1:$U$193,"Deon Mace")+COUNTIF(FAC.!U2:V193,"Deon Mace")</f>
        <v>0</v>
      </c>
      <c r="J7" s="63" t="s">
        <v>94</v>
      </c>
      <c r="K7" s="64">
        <f>COUNTIF(FAC.!$W$2:$W$193,5)</f>
        <v>0</v>
      </c>
    </row>
    <row r="8" spans="1:11" ht="15.75" thickBot="1" x14ac:dyDescent="0.3">
      <c r="A8" s="58" t="s">
        <v>46</v>
      </c>
      <c r="B8" s="59">
        <f>COUNTA(FAC.!A:A)-1</f>
        <v>0</v>
      </c>
      <c r="D8" s="81" t="s">
        <v>81</v>
      </c>
      <c r="E8" s="74"/>
      <c r="G8" s="49" t="s">
        <v>57</v>
      </c>
      <c r="H8" s="49">
        <f>COUNTIF(FAC.!$U$1:$U$193,"Ed Litteneker")</f>
        <v>0</v>
      </c>
      <c r="J8" s="63" t="s">
        <v>95</v>
      </c>
      <c r="K8" s="64">
        <f>COUNTIF(FAC.!$W$2:$W$193,6)</f>
        <v>0</v>
      </c>
    </row>
    <row r="9" spans="1:11" ht="15.75" thickBot="1" x14ac:dyDescent="0.3">
      <c r="A9" s="58" t="s">
        <v>66</v>
      </c>
      <c r="B9" s="60">
        <f>COUNTIF(FAC.!$Q$1:$Q$193, "A")</f>
        <v>0</v>
      </c>
      <c r="D9" s="82" t="s">
        <v>39</v>
      </c>
      <c r="E9" s="83">
        <f>COUNTIF(FAC.!$D$2:$D$193, "*F-*-07-*")</f>
        <v>0</v>
      </c>
      <c r="G9" s="49" t="s">
        <v>59</v>
      </c>
      <c r="H9" s="49">
        <f>COUNTIF(FAC.!$U$1:$U$193,"Ila Cockrum")</f>
        <v>0</v>
      </c>
      <c r="J9" s="86" t="s">
        <v>83</v>
      </c>
      <c r="K9" s="87">
        <f>SUM(K3:K8)</f>
        <v>0</v>
      </c>
    </row>
    <row r="10" spans="1:11" ht="15.75" thickBot="1" x14ac:dyDescent="0.3">
      <c r="A10" s="58" t="s">
        <v>50</v>
      </c>
      <c r="B10" s="59">
        <f>COUNTIF(FAC.!$Q$1:$Q$193, "D")</f>
        <v>0</v>
      </c>
      <c r="D10" s="84" t="s">
        <v>77</v>
      </c>
      <c r="E10" s="85">
        <f>COUNTIF(FAC.!$D$2:$D$193, "*F-*-08-*")</f>
        <v>0</v>
      </c>
      <c r="G10" s="49" t="s">
        <v>55</v>
      </c>
      <c r="H10" s="49">
        <f>COUNTIF(FAC.!$U$1:$U$193,"Jarl Allen")</f>
        <v>0</v>
      </c>
    </row>
    <row r="11" spans="1:11" ht="15.75" thickBot="1" x14ac:dyDescent="0.3">
      <c r="A11" s="58" t="s">
        <v>49</v>
      </c>
      <c r="B11" s="59">
        <f>COUNTIF(FAC.!$Q$1:$Q$193, "W")</f>
        <v>0</v>
      </c>
      <c r="D11" s="84" t="s">
        <v>72</v>
      </c>
      <c r="E11" s="85">
        <f>COUNTIF(FAC.!$D$2:$D$193, "*F-*-09-*")</f>
        <v>0</v>
      </c>
      <c r="G11" s="49" t="s">
        <v>61</v>
      </c>
      <c r="H11" s="49">
        <f>COUNTIF(FAC.!$U$1:$U$193,"Lecia Lopez")</f>
        <v>0</v>
      </c>
      <c r="J11" s="881" t="s">
        <v>99</v>
      </c>
      <c r="K11" s="882"/>
    </row>
    <row r="12" spans="1:11" ht="15.75" thickBot="1" x14ac:dyDescent="0.3">
      <c r="A12" s="61" t="s">
        <v>68</v>
      </c>
      <c r="B12" s="62">
        <f>COUNTIF(FAC.!$Q$1:$Q$193, "P")</f>
        <v>0</v>
      </c>
      <c r="D12" s="84" t="s">
        <v>73</v>
      </c>
      <c r="E12" s="85">
        <f>COUNTIF(FAC.!$D$2:$D$193, "*F-*-10-*")</f>
        <v>0</v>
      </c>
      <c r="G12" s="49" t="s">
        <v>53</v>
      </c>
      <c r="H12" s="49">
        <f>COUNTIF(FAC.!$U$1:$U$193,"Leslie Bigham")</f>
        <v>0</v>
      </c>
      <c r="J12" s="92" t="s">
        <v>96</v>
      </c>
      <c r="K12" s="93">
        <f>COUNTIF(FAC.!$X$1:$X$193,"Parent")</f>
        <v>0</v>
      </c>
    </row>
    <row r="13" spans="1:11" ht="15.75" thickBot="1" x14ac:dyDescent="0.3">
      <c r="D13" s="84" t="s">
        <v>74</v>
      </c>
      <c r="E13" s="85">
        <f>COUNTIF(FAC.!$D$2:$D$193, "*F-*-11-*")</f>
        <v>0</v>
      </c>
      <c r="G13" s="49" t="s">
        <v>56</v>
      </c>
      <c r="H13" s="49">
        <f>COUNTIF(FAC.!$U$1:$U$193,"Mert Burns")</f>
        <v>0</v>
      </c>
      <c r="J13" s="88" t="s">
        <v>97</v>
      </c>
      <c r="K13" s="89">
        <f>COUNTIF(FAC.!$X$1:$X$193,"District")</f>
        <v>0</v>
      </c>
    </row>
    <row r="14" spans="1:11" ht="15" x14ac:dyDescent="0.25">
      <c r="A14" s="875" t="s">
        <v>89</v>
      </c>
      <c r="B14" s="876"/>
      <c r="D14" s="84" t="s">
        <v>75</v>
      </c>
      <c r="E14" s="85">
        <f>COUNTIF(FAC.!$D$2:$D$193, "*F-*-12-*")</f>
        <v>0</v>
      </c>
      <c r="G14" s="49" t="s">
        <v>52</v>
      </c>
      <c r="H14" s="49">
        <f>COUNTIF(FAC.!$U$1:$U$193,"Mont Hibbard")</f>
        <v>0</v>
      </c>
      <c r="J14" s="88" t="s">
        <v>98</v>
      </c>
      <c r="K14" s="89">
        <f>COUNTIF(FAC.!$X$1:$X$193,"Both")</f>
        <v>0</v>
      </c>
    </row>
    <row r="15" spans="1:11" ht="15.75" thickBot="1" x14ac:dyDescent="0.3">
      <c r="A15" s="65" t="s">
        <v>69</v>
      </c>
      <c r="B15" s="66">
        <f>COUNTIF(FAC.!$Z$1:$Z$193, "Successful")</f>
        <v>0</v>
      </c>
      <c r="D15" s="84" t="s">
        <v>78</v>
      </c>
      <c r="E15" s="85">
        <f>COUNTIF(FAC.!$D$2:$D$193, "*F-*-01-*")</f>
        <v>0</v>
      </c>
      <c r="G15" s="49" t="s">
        <v>62</v>
      </c>
      <c r="H15" s="49">
        <f>COUNTIF(FAC.!$U$1:$U$193,"Paul Epperson")</f>
        <v>0</v>
      </c>
      <c r="J15" s="90" t="s">
        <v>83</v>
      </c>
      <c r="K15" s="91">
        <f>SUM(K11:K14)</f>
        <v>0</v>
      </c>
    </row>
    <row r="16" spans="1:11" ht="15" x14ac:dyDescent="0.25">
      <c r="A16" s="65" t="s">
        <v>70</v>
      </c>
      <c r="B16" s="66">
        <f>COUNTIF(FAC.!$Z$1:$Z$193, "Unsuccessful")</f>
        <v>0</v>
      </c>
      <c r="D16" s="84" t="s">
        <v>79</v>
      </c>
      <c r="E16" s="85">
        <f>COUNTIF(FAC.!$D$2:$D$193, "*F-*-02-*")</f>
        <v>0</v>
      </c>
      <c r="G16" s="49" t="s">
        <v>60</v>
      </c>
      <c r="H16" s="49">
        <f>COUNTIF(FAC.!$U$1:$U$193,"Robyn Legarreta-Edwards")</f>
        <v>0</v>
      </c>
    </row>
    <row r="17" spans="1:8" ht="15" x14ac:dyDescent="0.25">
      <c r="A17" s="65" t="s">
        <v>71</v>
      </c>
      <c r="B17" s="66">
        <f>COUNTIF(FAC.!$Z$2:$Z$193,"Pending")</f>
        <v>0</v>
      </c>
      <c r="D17" s="84" t="s">
        <v>80</v>
      </c>
      <c r="E17" s="85">
        <f>COUNTIF(FAC.!$D$2:$D$193, "*F-*-03-*")</f>
        <v>0</v>
      </c>
      <c r="G17" s="49" t="s">
        <v>860</v>
      </c>
      <c r="H17" s="49">
        <f>COUNTIF(FAC.!U2:V193,"Russ Hammond")</f>
        <v>0</v>
      </c>
    </row>
    <row r="18" spans="1:8" ht="15" x14ac:dyDescent="0.25">
      <c r="A18" s="67" t="s">
        <v>67</v>
      </c>
      <c r="B18" s="68">
        <f>+SUM(B15+B16)</f>
        <v>0</v>
      </c>
      <c r="D18" s="84" t="s">
        <v>76</v>
      </c>
      <c r="E18" s="85">
        <f>COUNTIF(FAC.!$D$2:$D$193, "*F-*-04-*")</f>
        <v>0</v>
      </c>
      <c r="G18" s="49" t="s">
        <v>54</v>
      </c>
      <c r="H18" s="49">
        <f>COUNTIF(FAC.!$U$1:$U$193,"Steve Hansen")</f>
        <v>0</v>
      </c>
    </row>
    <row r="19" spans="1:8" ht="15" x14ac:dyDescent="0.25">
      <c r="A19" s="67" t="s">
        <v>48</v>
      </c>
      <c r="B19" s="68">
        <f>SUM($B$10,$B$11)</f>
        <v>0</v>
      </c>
      <c r="D19" s="84" t="s">
        <v>40</v>
      </c>
      <c r="E19" s="85">
        <f>COUNTIF(FAC.!$D$2:$D$193, "*F-*-05-*")</f>
        <v>0</v>
      </c>
      <c r="G19" s="49" t="s">
        <v>292</v>
      </c>
      <c r="H19" s="49">
        <f>COUNTIF(FAC.!$U$1:$U$193,"Teri Hutton")</f>
        <v>0</v>
      </c>
    </row>
    <row r="20" spans="1:8" ht="15" x14ac:dyDescent="0.25">
      <c r="A20" s="67" t="s">
        <v>65</v>
      </c>
      <c r="B20" s="68">
        <f>SUM(B17)</f>
        <v>0</v>
      </c>
      <c r="D20" s="75" t="s">
        <v>41</v>
      </c>
      <c r="E20" s="76">
        <f>COUNTIF(FAC.!$D$2:$D$193, "*F-*-06-*")</f>
        <v>0</v>
      </c>
      <c r="G20" s="49" t="s">
        <v>917</v>
      </c>
      <c r="H20" s="49">
        <f>COUNTIF(FAC.!$U$1:$U$193,"Tracey Hocevar")</f>
        <v>0</v>
      </c>
    </row>
    <row r="21" spans="1:8" ht="15.75" thickBot="1" x14ac:dyDescent="0.3">
      <c r="A21" s="69" t="s">
        <v>47</v>
      </c>
      <c r="B21" s="70">
        <f>SUM(B18,B20)</f>
        <v>0</v>
      </c>
      <c r="D21" s="84" t="s">
        <v>130</v>
      </c>
      <c r="E21" s="85">
        <f>E5</f>
        <v>0</v>
      </c>
      <c r="G21" s="49" t="s">
        <v>45</v>
      </c>
      <c r="H21" s="49">
        <f>COUNTIF(FAC.!$U$1:$U$193,"N/A")</f>
        <v>0</v>
      </c>
    </row>
    <row r="22" spans="1:8" ht="15.75" thickBot="1" x14ac:dyDescent="0.3">
      <c r="A22" s="65" t="s">
        <v>85</v>
      </c>
      <c r="B22" s="66">
        <f>COUNTIF(FAC.!$Z$1:$Z$193, "Successful")</f>
        <v>0</v>
      </c>
      <c r="D22" s="77" t="s">
        <v>83</v>
      </c>
      <c r="E22" s="78">
        <f>SUM(E9:E21)</f>
        <v>0</v>
      </c>
      <c r="G22" s="49" t="s">
        <v>83</v>
      </c>
      <c r="H22" s="49">
        <f>COUNTA(FAC.!U2:U193)</f>
        <v>0</v>
      </c>
    </row>
    <row r="23" spans="1:8" ht="15" thickBot="1" x14ac:dyDescent="0.4">
      <c r="A23" s="65" t="s">
        <v>86</v>
      </c>
      <c r="B23" s="66">
        <f>COUNTIF(FAC.!$Z$1:$Z$193, "Unsuccessful")</f>
        <v>0</v>
      </c>
    </row>
    <row r="24" spans="1:8" ht="15" thickBot="1" x14ac:dyDescent="0.4">
      <c r="A24" s="69" t="s">
        <v>87</v>
      </c>
      <c r="B24" s="97" t="e">
        <f>SUM(B22/(B22+B23))</f>
        <v>#DIV/0!</v>
      </c>
      <c r="D24" s="141" t="s">
        <v>127</v>
      </c>
      <c r="E24" s="142">
        <f>MAX(FAC.!AA2:AA193)</f>
        <v>0</v>
      </c>
    </row>
    <row r="25" spans="1:8" ht="15" thickBot="1" x14ac:dyDescent="0.4">
      <c r="D25" s="143" t="s">
        <v>128</v>
      </c>
      <c r="E25" s="144">
        <f>MIN(FAC.!AA2:AA178)</f>
        <v>0</v>
      </c>
    </row>
  </sheetData>
  <sortState ref="G2:H18">
    <sortCondition ref="G2:G18"/>
  </sortState>
  <customSheetViews>
    <customSheetView guid="{08CA5213-9F2B-4328-B239-3EDB16477A05}" topLeftCell="A10">
      <selection activeCell="G25" sqref="G25"/>
      <pageMargins left="0.7" right="0.7" top="0.75" bottom="0.75" header="0.3" footer="0.3"/>
    </customSheetView>
  </customSheetViews>
  <mergeCells count="6">
    <mergeCell ref="A1:K1"/>
    <mergeCell ref="A7:B7"/>
    <mergeCell ref="A14:B14"/>
    <mergeCell ref="G2:H2"/>
    <mergeCell ref="J2:K2"/>
    <mergeCell ref="J11:K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3"/>
  <sheetViews>
    <sheetView workbookViewId="0">
      <pane xSplit="1" topLeftCell="B1" activePane="topRight" state="frozen"/>
      <selection pane="topRight" activeCell="C10" sqref="C10"/>
    </sheetView>
  </sheetViews>
  <sheetFormatPr defaultColWidth="9.1796875" defaultRowHeight="14.5" outlineLevelCol="1" x14ac:dyDescent="0.35"/>
  <cols>
    <col min="1" max="1" width="14.81640625" style="177" customWidth="1"/>
    <col min="2" max="2" width="6.1796875" style="542" bestFit="1" customWidth="1"/>
    <col min="3" max="3" width="17.7265625" style="177" customWidth="1"/>
    <col min="4" max="4" width="12.81640625" style="644" customWidth="1"/>
    <col min="5" max="5" width="16.81640625" style="295" customWidth="1" outlineLevel="1"/>
    <col min="6" max="6" width="15.453125" style="511" customWidth="1" outlineLevel="1"/>
    <col min="7" max="7" width="21.453125" style="295" customWidth="1" outlineLevel="1"/>
    <col min="8" max="8" width="18" style="295" customWidth="1" outlineLevel="1"/>
    <col min="9" max="9" width="18.7265625" style="295" customWidth="1" outlineLevel="1"/>
    <col min="10" max="10" width="3.453125" style="511" customWidth="1" outlineLevel="1"/>
    <col min="11" max="11" width="4.26953125" style="511" customWidth="1" outlineLevel="1"/>
    <col min="12" max="12" width="11" style="296" customWidth="1" outlineLevel="1"/>
    <col min="13" max="13" width="10.26953125" style="296" customWidth="1" outlineLevel="1"/>
    <col min="14" max="14" width="15.26953125" style="296" customWidth="1" outlineLevel="1"/>
    <col min="15" max="15" width="28" style="296" customWidth="1" outlineLevel="1"/>
    <col min="16" max="16" width="3.26953125" style="587" customWidth="1"/>
    <col min="17" max="17" width="3.26953125" style="649" customWidth="1"/>
    <col min="18" max="18" width="3" style="649" customWidth="1"/>
    <col min="19" max="19" width="3.7265625" style="649" customWidth="1"/>
    <col min="20" max="20" width="15.26953125" style="300" customWidth="1"/>
    <col min="21" max="21" width="6" style="646" customWidth="1"/>
    <col min="22" max="22" width="10.7265625" style="300" customWidth="1"/>
    <col min="23" max="23" width="5" style="47" customWidth="1"/>
    <col min="24" max="24" width="8.7265625" style="301" customWidth="1"/>
    <col min="25" max="25" width="18.7265625" style="302" customWidth="1"/>
    <col min="26" max="26" width="6.7265625" style="301" customWidth="1"/>
    <col min="27" max="27" width="15" style="303" customWidth="1"/>
    <col min="28" max="28" width="35.81640625" style="300" customWidth="1"/>
    <col min="29" max="29" width="6.81640625" style="43" bestFit="1" customWidth="1"/>
    <col min="30" max="30" width="6.81640625" style="43" customWidth="1"/>
    <col min="31" max="31" width="15.453125" style="43" customWidth="1"/>
    <col min="32" max="32" width="3.7265625" style="43" customWidth="1"/>
    <col min="33" max="33" width="13.81640625" style="43" customWidth="1"/>
    <col min="34" max="16384" width="9.1796875" style="43"/>
  </cols>
  <sheetData>
    <row r="1" spans="1:32" s="579" customFormat="1" ht="65.25" customHeight="1" thickBot="1" x14ac:dyDescent="0.3">
      <c r="A1" s="627" t="s">
        <v>297</v>
      </c>
      <c r="B1" s="626" t="s">
        <v>298</v>
      </c>
      <c r="C1" s="568" t="s">
        <v>299</v>
      </c>
      <c r="D1" s="569" t="s">
        <v>146</v>
      </c>
      <c r="E1" s="570" t="s">
        <v>306</v>
      </c>
      <c r="F1" s="570" t="s">
        <v>293</v>
      </c>
      <c r="G1" s="570" t="s">
        <v>294</v>
      </c>
      <c r="H1" s="570" t="s">
        <v>301</v>
      </c>
      <c r="I1" s="570" t="s">
        <v>302</v>
      </c>
      <c r="J1" s="653" t="s">
        <v>303</v>
      </c>
      <c r="K1" s="653" t="s">
        <v>304</v>
      </c>
      <c r="L1" s="571" t="s">
        <v>667</v>
      </c>
      <c r="M1" s="571" t="s">
        <v>668</v>
      </c>
      <c r="N1" s="571" t="s">
        <v>295</v>
      </c>
      <c r="O1" s="571" t="s">
        <v>296</v>
      </c>
      <c r="P1" s="651" t="s">
        <v>0</v>
      </c>
      <c r="Q1" s="652" t="s">
        <v>887</v>
      </c>
      <c r="R1" s="652" t="s">
        <v>863</v>
      </c>
      <c r="S1" s="652" t="s">
        <v>42</v>
      </c>
      <c r="T1" s="573" t="s">
        <v>147</v>
      </c>
      <c r="U1" s="574" t="s">
        <v>2</v>
      </c>
      <c r="V1" s="581" t="s">
        <v>884</v>
      </c>
      <c r="W1" s="572" t="s">
        <v>148</v>
      </c>
      <c r="X1" s="575" t="s">
        <v>149</v>
      </c>
      <c r="Y1" s="575" t="s">
        <v>880</v>
      </c>
      <c r="Z1" s="575" t="s">
        <v>150</v>
      </c>
      <c r="AA1" s="576" t="s">
        <v>43</v>
      </c>
      <c r="AB1" s="577" t="s">
        <v>151</v>
      </c>
      <c r="AC1" s="578"/>
      <c r="AD1" s="578"/>
      <c r="AE1" s="578"/>
      <c r="AF1" s="578"/>
    </row>
    <row r="2" spans="1:32" ht="15.75" customHeight="1" x14ac:dyDescent="0.25">
      <c r="A2" s="628"/>
      <c r="B2" s="641" t="e">
        <f>VLOOKUP(A2, SDs!_xlnm.Print_Area, 2, FALSE)</f>
        <v>#N/A</v>
      </c>
      <c r="D2" s="650"/>
      <c r="E2" s="294"/>
      <c r="F2" s="502"/>
      <c r="G2" s="294"/>
      <c r="H2" s="294"/>
      <c r="I2" s="294"/>
      <c r="J2" s="540"/>
      <c r="K2" s="540"/>
      <c r="L2" s="567" t="e">
        <f>VLOOKUP(A2, SDs!_xlnm.Print_Area, 4, FALSE)</f>
        <v>#N/A</v>
      </c>
      <c r="M2" s="567" t="e">
        <f>VLOOKUP(A2, SDs!_xlnm.Print_Area, 5, FALSE)</f>
        <v>#N/A</v>
      </c>
      <c r="N2" s="655" t="e">
        <f>VLOOKUP(A2, SDs!_xlnm.Print_Area, 6, FALSE)</f>
        <v>#N/A</v>
      </c>
      <c r="O2" s="567" t="e">
        <f>VLOOKUP(A2, SDs!_xlnm.Print_Area, 7, FALSE)</f>
        <v>#N/A</v>
      </c>
      <c r="P2" s="589"/>
      <c r="Q2" s="648"/>
      <c r="R2" s="648"/>
      <c r="S2" s="648"/>
      <c r="T2" s="595"/>
      <c r="U2" s="645" t="e">
        <f>VLOOKUP(A2, SDs!_xlnm.Print_Area, 7, FALSE)</f>
        <v>#N/A</v>
      </c>
      <c r="V2" s="595"/>
      <c r="W2" s="737"/>
      <c r="X2" s="738"/>
      <c r="Y2" s="591"/>
      <c r="Z2" s="593"/>
      <c r="AA2" s="822">
        <v>0</v>
      </c>
      <c r="AB2" s="176"/>
      <c r="AC2" s="173"/>
      <c r="AD2" s="173"/>
    </row>
    <row r="3" spans="1:32" ht="15.75" customHeight="1" x14ac:dyDescent="0.25">
      <c r="A3" s="628"/>
      <c r="B3" s="641" t="e">
        <f>VLOOKUP(A3, SDs!_xlnm.Print_Area, 2, FALSE)</f>
        <v>#N/A</v>
      </c>
      <c r="D3" s="650"/>
      <c r="E3" s="294"/>
      <c r="F3" s="502"/>
      <c r="G3" s="294"/>
      <c r="H3" s="294"/>
      <c r="I3" s="294"/>
      <c r="J3" s="540"/>
      <c r="K3" s="540"/>
      <c r="L3" s="567" t="e">
        <f>VLOOKUP(A3, SDs!_xlnm.Print_Area, 4, FALSE)</f>
        <v>#N/A</v>
      </c>
      <c r="M3" s="567" t="e">
        <f>VLOOKUP(A3, SDs!_xlnm.Print_Area, 5, FALSE)</f>
        <v>#N/A</v>
      </c>
      <c r="N3" s="655" t="e">
        <f>VLOOKUP(A3, SDs!_xlnm.Print_Area, 6, FALSE)</f>
        <v>#N/A</v>
      </c>
      <c r="O3" s="567" t="e">
        <f>VLOOKUP(A3, SDs!_xlnm.Print_Area, 7, FALSE)</f>
        <v>#N/A</v>
      </c>
      <c r="P3" s="589"/>
      <c r="Q3" s="648"/>
      <c r="R3" s="648"/>
      <c r="S3" s="648"/>
      <c r="T3" s="595"/>
      <c r="U3" s="645" t="e">
        <f>VLOOKUP(A3, SDs!_xlnm.Print_Area, 7, FALSE)</f>
        <v>#N/A</v>
      </c>
      <c r="V3" s="595"/>
      <c r="W3" s="737"/>
      <c r="X3" s="738"/>
      <c r="Y3" s="591"/>
      <c r="Z3" s="593"/>
      <c r="AA3" s="822">
        <v>0</v>
      </c>
      <c r="AB3" s="176"/>
    </row>
    <row r="4" spans="1:32" ht="15.75" customHeight="1" x14ac:dyDescent="0.25">
      <c r="A4" s="628"/>
      <c r="B4" s="641" t="e">
        <f>VLOOKUP(A4, SDs!_xlnm.Print_Area, 2, FALSE)</f>
        <v>#N/A</v>
      </c>
      <c r="D4" s="650"/>
      <c r="E4" s="294"/>
      <c r="F4" s="502"/>
      <c r="G4" s="294"/>
      <c r="H4" s="294"/>
      <c r="I4" s="294"/>
      <c r="J4" s="540"/>
      <c r="K4" s="540"/>
      <c r="L4" s="567" t="e">
        <f>VLOOKUP(A4, SDs!_xlnm.Print_Area, 4, FALSE)</f>
        <v>#N/A</v>
      </c>
      <c r="M4" s="567" t="e">
        <f>VLOOKUP(A4, SDs!_xlnm.Print_Area, 5, FALSE)</f>
        <v>#N/A</v>
      </c>
      <c r="N4" s="655" t="e">
        <f>VLOOKUP(A4, SDs!_xlnm.Print_Area, 6, FALSE)</f>
        <v>#N/A</v>
      </c>
      <c r="O4" s="567" t="e">
        <f>VLOOKUP(A4, SDs!_xlnm.Print_Area, 7, FALSE)</f>
        <v>#N/A</v>
      </c>
      <c r="P4" s="589"/>
      <c r="Q4" s="648"/>
      <c r="R4" s="648"/>
      <c r="S4" s="648"/>
      <c r="T4" s="595"/>
      <c r="U4" s="645" t="e">
        <f>VLOOKUP(A4, SDs!_xlnm.Print_Area, 7, FALSE)</f>
        <v>#N/A</v>
      </c>
      <c r="V4" s="595"/>
      <c r="W4" s="737"/>
      <c r="X4" s="738"/>
      <c r="Y4" s="591"/>
      <c r="Z4" s="593"/>
      <c r="AA4" s="822">
        <v>0</v>
      </c>
      <c r="AB4" s="176"/>
    </row>
    <row r="5" spans="1:32" ht="15.75" customHeight="1" x14ac:dyDescent="0.25">
      <c r="A5" s="628"/>
      <c r="B5" s="641" t="e">
        <f>VLOOKUP(A5, SDs!_xlnm.Print_Area, 2, FALSE)</f>
        <v>#N/A</v>
      </c>
      <c r="D5" s="650"/>
      <c r="E5" s="294"/>
      <c r="F5" s="502"/>
      <c r="G5" s="294"/>
      <c r="H5" s="294"/>
      <c r="I5" s="294"/>
      <c r="J5" s="540"/>
      <c r="K5" s="540"/>
      <c r="L5" s="567" t="e">
        <f>VLOOKUP(A5, SDs!_xlnm.Print_Area, 4, FALSE)</f>
        <v>#N/A</v>
      </c>
      <c r="M5" s="567" t="e">
        <f>VLOOKUP(A5, SDs!_xlnm.Print_Area, 5, FALSE)</f>
        <v>#N/A</v>
      </c>
      <c r="N5" s="655" t="e">
        <f>VLOOKUP(A5, SDs!_xlnm.Print_Area, 6, FALSE)</f>
        <v>#N/A</v>
      </c>
      <c r="O5" s="567" t="e">
        <f>VLOOKUP(A5, SDs!_xlnm.Print_Area, 7, FALSE)</f>
        <v>#N/A</v>
      </c>
      <c r="P5" s="589"/>
      <c r="Q5" s="648"/>
      <c r="R5" s="648"/>
      <c r="S5" s="648"/>
      <c r="T5" s="595"/>
      <c r="U5" s="645" t="e">
        <f>VLOOKUP(A5, SDs!_xlnm.Print_Area, 7, FALSE)</f>
        <v>#N/A</v>
      </c>
      <c r="V5" s="595"/>
      <c r="W5" s="737"/>
      <c r="X5" s="738"/>
      <c r="Y5" s="591"/>
      <c r="Z5" s="593"/>
      <c r="AA5" s="822">
        <v>0</v>
      </c>
      <c r="AB5" s="176"/>
    </row>
    <row r="6" spans="1:32" ht="15.75" customHeight="1" x14ac:dyDescent="0.25">
      <c r="A6" s="628"/>
      <c r="B6" s="641" t="e">
        <f>VLOOKUP(A6, SDs!_xlnm.Print_Area, 2, FALSE)</f>
        <v>#N/A</v>
      </c>
      <c r="D6" s="650"/>
      <c r="E6" s="294"/>
      <c r="F6" s="502"/>
      <c r="G6" s="294"/>
      <c r="H6" s="294"/>
      <c r="I6" s="294"/>
      <c r="J6" s="540"/>
      <c r="K6" s="540"/>
      <c r="L6" s="567" t="e">
        <f>VLOOKUP(A6, SDs!_xlnm.Print_Area, 4, FALSE)</f>
        <v>#N/A</v>
      </c>
      <c r="M6" s="567" t="e">
        <f>VLOOKUP(A6, SDs!_xlnm.Print_Area, 5, FALSE)</f>
        <v>#N/A</v>
      </c>
      <c r="N6" s="655" t="e">
        <f>VLOOKUP(A6, SDs!_xlnm.Print_Area, 6, FALSE)</f>
        <v>#N/A</v>
      </c>
      <c r="O6" s="567" t="e">
        <f>VLOOKUP(A6, SDs!_xlnm.Print_Area, 7, FALSE)</f>
        <v>#N/A</v>
      </c>
      <c r="P6" s="589"/>
      <c r="Q6" s="648"/>
      <c r="R6" s="648"/>
      <c r="S6" s="648"/>
      <c r="T6" s="595"/>
      <c r="U6" s="645" t="e">
        <f>VLOOKUP(A6, SDs!_xlnm.Print_Area, 7, FALSE)</f>
        <v>#N/A</v>
      </c>
      <c r="V6" s="595"/>
      <c r="W6" s="737"/>
      <c r="X6" s="738"/>
      <c r="Y6" s="591"/>
      <c r="Z6" s="593"/>
      <c r="AA6" s="822">
        <v>0</v>
      </c>
      <c r="AB6" s="176"/>
    </row>
    <row r="7" spans="1:32" ht="15.75" customHeight="1" x14ac:dyDescent="0.25">
      <c r="A7" s="628"/>
      <c r="B7" s="641" t="e">
        <f>VLOOKUP(A7, SDs!_xlnm.Print_Area, 2, FALSE)</f>
        <v>#N/A</v>
      </c>
      <c r="D7" s="650"/>
      <c r="E7" s="294"/>
      <c r="F7" s="502"/>
      <c r="G7" s="294"/>
      <c r="H7" s="294"/>
      <c r="I7" s="294"/>
      <c r="J7" s="540"/>
      <c r="K7" s="540"/>
      <c r="L7" s="567" t="e">
        <f>VLOOKUP(A7, SDs!_xlnm.Print_Area, 4, FALSE)</f>
        <v>#N/A</v>
      </c>
      <c r="M7" s="567" t="e">
        <f>VLOOKUP(A7, SDs!_xlnm.Print_Area, 5, FALSE)</f>
        <v>#N/A</v>
      </c>
      <c r="N7" s="655" t="e">
        <f>VLOOKUP(A7, SDs!_xlnm.Print_Area, 6, FALSE)</f>
        <v>#N/A</v>
      </c>
      <c r="O7" s="567" t="e">
        <f>VLOOKUP(A7, SDs!_xlnm.Print_Area, 7, FALSE)</f>
        <v>#N/A</v>
      </c>
      <c r="P7" s="589"/>
      <c r="Q7" s="648"/>
      <c r="R7" s="648"/>
      <c r="S7" s="648"/>
      <c r="T7" s="595"/>
      <c r="U7" s="645" t="e">
        <f>VLOOKUP(A7, SDs!_xlnm.Print_Area, 7, FALSE)</f>
        <v>#N/A</v>
      </c>
      <c r="V7" s="595"/>
      <c r="W7" s="737"/>
      <c r="X7" s="738"/>
      <c r="Y7" s="591"/>
      <c r="Z7" s="593"/>
      <c r="AA7" s="822">
        <v>0</v>
      </c>
      <c r="AB7" s="176"/>
    </row>
    <row r="8" spans="1:32" ht="15.75" customHeight="1" x14ac:dyDescent="0.25">
      <c r="A8" s="628"/>
      <c r="B8" s="641" t="e">
        <f>VLOOKUP(A8, SDs!_xlnm.Print_Area, 2, FALSE)</f>
        <v>#N/A</v>
      </c>
      <c r="D8" s="650"/>
      <c r="E8" s="294"/>
      <c r="F8" s="502"/>
      <c r="G8" s="294"/>
      <c r="H8" s="294"/>
      <c r="I8" s="294"/>
      <c r="J8" s="540"/>
      <c r="K8" s="540"/>
      <c r="L8" s="567" t="e">
        <f>VLOOKUP(A8, SDs!_xlnm.Print_Area, 4, FALSE)</f>
        <v>#N/A</v>
      </c>
      <c r="M8" s="567" t="e">
        <f>VLOOKUP(A8, SDs!_xlnm.Print_Area, 5, FALSE)</f>
        <v>#N/A</v>
      </c>
      <c r="N8" s="655" t="e">
        <f>VLOOKUP(A8, SDs!_xlnm.Print_Area, 6, FALSE)</f>
        <v>#N/A</v>
      </c>
      <c r="O8" s="567" t="e">
        <f>VLOOKUP(A8, SDs!_xlnm.Print_Area, 7, FALSE)</f>
        <v>#N/A</v>
      </c>
      <c r="P8" s="589"/>
      <c r="Q8" s="648"/>
      <c r="R8" s="648"/>
      <c r="S8" s="648"/>
      <c r="T8" s="595"/>
      <c r="U8" s="645" t="e">
        <f>VLOOKUP(A8, SDs!_xlnm.Print_Area, 7, FALSE)</f>
        <v>#N/A</v>
      </c>
      <c r="V8" s="595"/>
      <c r="W8" s="737"/>
      <c r="X8" s="738"/>
      <c r="Y8" s="591"/>
      <c r="Z8" s="593"/>
      <c r="AA8" s="822">
        <v>0</v>
      </c>
      <c r="AB8" s="176"/>
    </row>
    <row r="9" spans="1:32" ht="15.75" customHeight="1" x14ac:dyDescent="0.25">
      <c r="A9" s="628"/>
      <c r="B9" s="641" t="e">
        <f>VLOOKUP(A9, SDs!_xlnm.Print_Area, 2, FALSE)</f>
        <v>#N/A</v>
      </c>
      <c r="D9" s="650"/>
      <c r="E9" s="294"/>
      <c r="F9" s="502"/>
      <c r="G9" s="293"/>
      <c r="H9" s="294"/>
      <c r="I9" s="294"/>
      <c r="J9" s="540"/>
      <c r="K9" s="540"/>
      <c r="L9" s="567" t="e">
        <f>VLOOKUP(A9, SDs!_xlnm.Print_Area, 4, FALSE)</f>
        <v>#N/A</v>
      </c>
      <c r="M9" s="567" t="e">
        <f>VLOOKUP(A9, SDs!_xlnm.Print_Area, 5, FALSE)</f>
        <v>#N/A</v>
      </c>
      <c r="N9" s="655" t="e">
        <f>VLOOKUP(A9, SDs!_xlnm.Print_Area, 6, FALSE)</f>
        <v>#N/A</v>
      </c>
      <c r="O9" s="567" t="e">
        <f>VLOOKUP(A9, SDs!_xlnm.Print_Area, 7, FALSE)</f>
        <v>#N/A</v>
      </c>
      <c r="P9" s="589"/>
      <c r="Q9" s="648"/>
      <c r="R9" s="648"/>
      <c r="S9" s="648"/>
      <c r="T9" s="595"/>
      <c r="U9" s="645" t="e">
        <f>VLOOKUP(A9, SDs!_xlnm.Print_Area, 7, FALSE)</f>
        <v>#N/A</v>
      </c>
      <c r="V9" s="595"/>
      <c r="W9" s="737"/>
      <c r="X9" s="738"/>
      <c r="Y9" s="591"/>
      <c r="Z9" s="593"/>
      <c r="AA9" s="822">
        <v>0</v>
      </c>
      <c r="AB9" s="176"/>
    </row>
    <row r="10" spans="1:32" ht="15.75" customHeight="1" x14ac:dyDescent="0.25">
      <c r="A10" s="628"/>
      <c r="B10" s="641" t="e">
        <f>VLOOKUP(A10, SDs!_xlnm.Print_Area, 2, FALSE)</f>
        <v>#N/A</v>
      </c>
      <c r="D10" s="650"/>
      <c r="E10" s="294"/>
      <c r="F10" s="502"/>
      <c r="G10" s="293"/>
      <c r="H10" s="294"/>
      <c r="I10" s="294"/>
      <c r="J10" s="540"/>
      <c r="K10" s="540"/>
      <c r="L10" s="567" t="e">
        <f>VLOOKUP(A10, SDs!_xlnm.Print_Area, 4, FALSE)</f>
        <v>#N/A</v>
      </c>
      <c r="M10" s="567" t="e">
        <f>VLOOKUP(A10, SDs!_xlnm.Print_Area, 5, FALSE)</f>
        <v>#N/A</v>
      </c>
      <c r="N10" s="655" t="e">
        <f>VLOOKUP(A10, SDs!_xlnm.Print_Area, 6, FALSE)</f>
        <v>#N/A</v>
      </c>
      <c r="O10" s="567" t="e">
        <f>VLOOKUP(A10, SDs!_xlnm.Print_Area, 7, FALSE)</f>
        <v>#N/A</v>
      </c>
      <c r="P10" s="589"/>
      <c r="Q10" s="648"/>
      <c r="R10" s="648"/>
      <c r="S10" s="648"/>
      <c r="T10" s="595"/>
      <c r="U10" s="645" t="e">
        <f>VLOOKUP(A10, SDs!_xlnm.Print_Area, 7, FALSE)</f>
        <v>#N/A</v>
      </c>
      <c r="V10" s="595"/>
      <c r="W10" s="737"/>
      <c r="X10" s="738"/>
      <c r="Y10" s="591"/>
      <c r="Z10" s="593"/>
      <c r="AA10" s="822">
        <v>0</v>
      </c>
      <c r="AB10" s="176"/>
    </row>
    <row r="11" spans="1:32" ht="15.75" customHeight="1" x14ac:dyDescent="0.25">
      <c r="A11" s="628"/>
      <c r="B11" s="641" t="e">
        <f>VLOOKUP(A11, SDs!_xlnm.Print_Area, 2, FALSE)</f>
        <v>#N/A</v>
      </c>
      <c r="D11" s="650"/>
      <c r="E11" s="294"/>
      <c r="F11" s="502"/>
      <c r="G11" s="293"/>
      <c r="H11" s="294"/>
      <c r="I11" s="294"/>
      <c r="J11" s="540"/>
      <c r="K11" s="540"/>
      <c r="L11" s="567" t="e">
        <f>VLOOKUP(A11, SDs!_xlnm.Print_Area, 4, FALSE)</f>
        <v>#N/A</v>
      </c>
      <c r="M11" s="567" t="e">
        <f>VLOOKUP(A11, SDs!_xlnm.Print_Area, 5, FALSE)</f>
        <v>#N/A</v>
      </c>
      <c r="N11" s="655" t="e">
        <f>VLOOKUP(A11, SDs!_xlnm.Print_Area, 6, FALSE)</f>
        <v>#N/A</v>
      </c>
      <c r="O11" s="567" t="e">
        <f>VLOOKUP(A11, SDs!_xlnm.Print_Area, 7, FALSE)</f>
        <v>#N/A</v>
      </c>
      <c r="P11" s="589"/>
      <c r="Q11" s="648"/>
      <c r="R11" s="648"/>
      <c r="S11" s="648"/>
      <c r="T11" s="595"/>
      <c r="U11" s="645" t="e">
        <f>VLOOKUP(A11, SDs!_xlnm.Print_Area, 7, FALSE)</f>
        <v>#N/A</v>
      </c>
      <c r="V11" s="595"/>
      <c r="W11" s="737"/>
      <c r="X11" s="738"/>
      <c r="Y11" s="591"/>
      <c r="Z11" s="593"/>
      <c r="AA11" s="822">
        <v>0</v>
      </c>
      <c r="AB11" s="176"/>
    </row>
    <row r="12" spans="1:32" ht="15.75" customHeight="1" x14ac:dyDescent="0.25">
      <c r="A12" s="628"/>
      <c r="B12" s="641" t="e">
        <f>VLOOKUP(A12, SDs!_xlnm.Print_Area, 2, FALSE)</f>
        <v>#N/A</v>
      </c>
      <c r="D12" s="650"/>
      <c r="E12" s="294"/>
      <c r="F12" s="502"/>
      <c r="G12" s="293"/>
      <c r="H12" s="294"/>
      <c r="I12" s="294"/>
      <c r="J12" s="540"/>
      <c r="K12" s="540"/>
      <c r="L12" s="567" t="e">
        <f>VLOOKUP(A12, SDs!_xlnm.Print_Area, 4, FALSE)</f>
        <v>#N/A</v>
      </c>
      <c r="M12" s="567" t="e">
        <f>VLOOKUP(A12, SDs!_xlnm.Print_Area, 5, FALSE)</f>
        <v>#N/A</v>
      </c>
      <c r="N12" s="655" t="e">
        <f>VLOOKUP(A12, SDs!_xlnm.Print_Area, 6, FALSE)</f>
        <v>#N/A</v>
      </c>
      <c r="O12" s="567" t="e">
        <f>VLOOKUP(A12, SDs!_xlnm.Print_Area, 7, FALSE)</f>
        <v>#N/A</v>
      </c>
      <c r="P12" s="589"/>
      <c r="Q12" s="648"/>
      <c r="R12" s="648"/>
      <c r="S12" s="648"/>
      <c r="T12" s="595"/>
      <c r="U12" s="645" t="e">
        <f>VLOOKUP(A12, SDs!_xlnm.Print_Area, 7, FALSE)</f>
        <v>#N/A</v>
      </c>
      <c r="V12" s="595"/>
      <c r="W12" s="737"/>
      <c r="X12" s="738"/>
      <c r="Y12" s="591"/>
      <c r="Z12" s="593"/>
      <c r="AA12" s="822">
        <v>0</v>
      </c>
      <c r="AB12" s="176"/>
    </row>
    <row r="13" spans="1:32" ht="15.75" customHeight="1" x14ac:dyDescent="0.25">
      <c r="A13" s="628"/>
      <c r="B13" s="641" t="e">
        <f>VLOOKUP(A13, SDs!_xlnm.Print_Area, 2, FALSE)</f>
        <v>#N/A</v>
      </c>
      <c r="D13" s="650"/>
      <c r="E13" s="294"/>
      <c r="F13" s="502"/>
      <c r="G13" s="293"/>
      <c r="H13" s="294"/>
      <c r="I13" s="294"/>
      <c r="J13" s="540"/>
      <c r="K13" s="540"/>
      <c r="L13" s="567" t="e">
        <f>VLOOKUP(A13, SDs!_xlnm.Print_Area, 4, FALSE)</f>
        <v>#N/A</v>
      </c>
      <c r="M13" s="567" t="e">
        <f>VLOOKUP(A13, SDs!_xlnm.Print_Area, 5, FALSE)</f>
        <v>#N/A</v>
      </c>
      <c r="N13" s="655" t="e">
        <f>VLOOKUP(A13, SDs!_xlnm.Print_Area, 6, FALSE)</f>
        <v>#N/A</v>
      </c>
      <c r="O13" s="567" t="e">
        <f>VLOOKUP(A13, SDs!_xlnm.Print_Area, 7, FALSE)</f>
        <v>#N/A</v>
      </c>
      <c r="P13" s="589"/>
      <c r="Q13" s="648"/>
      <c r="R13" s="648"/>
      <c r="S13" s="648"/>
      <c r="T13" s="595"/>
      <c r="U13" s="645" t="e">
        <f>VLOOKUP(A13, SDs!_xlnm.Print_Area, 7, FALSE)</f>
        <v>#N/A</v>
      </c>
      <c r="V13" s="595"/>
      <c r="W13" s="737"/>
      <c r="X13" s="738"/>
      <c r="Y13" s="591"/>
      <c r="Z13" s="593"/>
      <c r="AA13" s="822">
        <v>0</v>
      </c>
      <c r="AB13" s="176"/>
    </row>
    <row r="14" spans="1:32" ht="15.75" customHeight="1" x14ac:dyDescent="0.25">
      <c r="A14" s="628"/>
      <c r="B14" s="641" t="e">
        <f>VLOOKUP(A14, SDs!_xlnm.Print_Area, 2, FALSE)</f>
        <v>#N/A</v>
      </c>
      <c r="D14" s="650"/>
      <c r="E14" s="294"/>
      <c r="F14" s="502"/>
      <c r="G14" s="178"/>
      <c r="H14" s="294"/>
      <c r="I14" s="294"/>
      <c r="J14" s="540"/>
      <c r="K14" s="540"/>
      <c r="L14" s="567" t="e">
        <f>VLOOKUP(A14, SDs!_xlnm.Print_Area, 4, FALSE)</f>
        <v>#N/A</v>
      </c>
      <c r="M14" s="567" t="e">
        <f>VLOOKUP(A14, SDs!_xlnm.Print_Area, 5, FALSE)</f>
        <v>#N/A</v>
      </c>
      <c r="N14" s="655" t="e">
        <f>VLOOKUP(A14, SDs!_xlnm.Print_Area, 6, FALSE)</f>
        <v>#N/A</v>
      </c>
      <c r="O14" s="567" t="e">
        <f>VLOOKUP(A14, SDs!_xlnm.Print_Area, 7, FALSE)</f>
        <v>#N/A</v>
      </c>
      <c r="P14" s="589"/>
      <c r="Q14" s="648"/>
      <c r="R14" s="648"/>
      <c r="S14" s="648"/>
      <c r="T14" s="595"/>
      <c r="U14" s="645" t="e">
        <f>VLOOKUP(A14, SDs!_xlnm.Print_Area, 7, FALSE)</f>
        <v>#N/A</v>
      </c>
      <c r="V14" s="595"/>
      <c r="W14" s="737"/>
      <c r="X14" s="738"/>
      <c r="Y14" s="591"/>
      <c r="Z14" s="593"/>
      <c r="AA14" s="822">
        <v>0</v>
      </c>
      <c r="AB14" s="176"/>
    </row>
    <row r="15" spans="1:32" ht="15.75" customHeight="1" x14ac:dyDescent="0.25">
      <c r="A15" s="628"/>
      <c r="B15" s="641" t="e">
        <f>VLOOKUP(A15, SDs!_xlnm.Print_Area, 2, FALSE)</f>
        <v>#N/A</v>
      </c>
      <c r="D15" s="650"/>
      <c r="E15" s="294"/>
      <c r="F15" s="502"/>
      <c r="G15" s="293"/>
      <c r="H15" s="294"/>
      <c r="I15" s="294"/>
      <c r="J15" s="540"/>
      <c r="K15" s="540"/>
      <c r="L15" s="567" t="e">
        <f>VLOOKUP(A15, SDs!_xlnm.Print_Area, 4, FALSE)</f>
        <v>#N/A</v>
      </c>
      <c r="M15" s="567" t="e">
        <f>VLOOKUP(A15, SDs!_xlnm.Print_Area, 5, FALSE)</f>
        <v>#N/A</v>
      </c>
      <c r="N15" s="655" t="e">
        <f>VLOOKUP(A15, SDs!_xlnm.Print_Area, 6, FALSE)</f>
        <v>#N/A</v>
      </c>
      <c r="O15" s="567" t="e">
        <f>VLOOKUP(A15, SDs!_xlnm.Print_Area, 7, FALSE)</f>
        <v>#N/A</v>
      </c>
      <c r="P15" s="589"/>
      <c r="Q15" s="648"/>
      <c r="R15" s="648"/>
      <c r="S15" s="648"/>
      <c r="T15" s="595"/>
      <c r="U15" s="645" t="e">
        <f>VLOOKUP(A15, SDs!_xlnm.Print_Area, 7, FALSE)</f>
        <v>#N/A</v>
      </c>
      <c r="V15" s="595"/>
      <c r="W15" s="737"/>
      <c r="X15" s="738"/>
      <c r="Y15" s="591"/>
      <c r="Z15" s="593"/>
      <c r="AA15" s="822">
        <v>0</v>
      </c>
      <c r="AB15" s="176"/>
    </row>
    <row r="16" spans="1:32" ht="15.75" customHeight="1" x14ac:dyDescent="0.25">
      <c r="A16" s="628"/>
      <c r="B16" s="641" t="e">
        <f>VLOOKUP(A16, SDs!_xlnm.Print_Area, 2, FALSE)</f>
        <v>#N/A</v>
      </c>
      <c r="D16" s="642"/>
      <c r="E16" s="294"/>
      <c r="F16" s="502"/>
      <c r="G16" s="294"/>
      <c r="H16" s="294"/>
      <c r="I16" s="294"/>
      <c r="J16" s="540"/>
      <c r="K16" s="540"/>
      <c r="L16" s="567" t="e">
        <f>VLOOKUP(A16, SDs!_xlnm.Print_Area, 4, FALSE)</f>
        <v>#N/A</v>
      </c>
      <c r="M16" s="567" t="e">
        <f>VLOOKUP(A16, SDs!_xlnm.Print_Area, 5, FALSE)</f>
        <v>#N/A</v>
      </c>
      <c r="N16" s="655" t="e">
        <f>VLOOKUP(A16, SDs!_xlnm.Print_Area, 6, FALSE)</f>
        <v>#N/A</v>
      </c>
      <c r="O16" s="567" t="e">
        <f>VLOOKUP(A16, SDs!_xlnm.Print_Area, 7, FALSE)</f>
        <v>#N/A</v>
      </c>
      <c r="P16" s="589"/>
      <c r="Q16" s="648"/>
      <c r="R16" s="648"/>
      <c r="S16" s="648"/>
      <c r="T16" s="595"/>
      <c r="U16" s="645" t="e">
        <f>VLOOKUP(A16, SDs!_xlnm.Print_Area, 7, FALSE)</f>
        <v>#N/A</v>
      </c>
      <c r="V16" s="595"/>
      <c r="W16" s="737"/>
      <c r="X16" s="738"/>
      <c r="Y16" s="591"/>
      <c r="Z16" s="593"/>
      <c r="AA16" s="822">
        <v>0</v>
      </c>
      <c r="AB16" s="176"/>
    </row>
    <row r="17" spans="1:33" ht="15.75" customHeight="1" x14ac:dyDescent="0.25">
      <c r="A17" s="628"/>
      <c r="B17" s="641" t="e">
        <f>VLOOKUP(A17, SDs!_xlnm.Print_Area, 2, FALSE)</f>
        <v>#N/A</v>
      </c>
      <c r="D17" s="642"/>
      <c r="E17" s="294"/>
      <c r="F17" s="502"/>
      <c r="G17" s="294"/>
      <c r="H17" s="294"/>
      <c r="I17" s="294"/>
      <c r="J17" s="540"/>
      <c r="K17" s="540"/>
      <c r="L17" s="567" t="e">
        <f>VLOOKUP(A17, SDs!_xlnm.Print_Area, 4, FALSE)</f>
        <v>#N/A</v>
      </c>
      <c r="M17" s="567" t="e">
        <f>VLOOKUP(A17, SDs!_xlnm.Print_Area, 5, FALSE)</f>
        <v>#N/A</v>
      </c>
      <c r="N17" s="655" t="e">
        <f>VLOOKUP(A17, SDs!_xlnm.Print_Area, 6, FALSE)</f>
        <v>#N/A</v>
      </c>
      <c r="O17" s="567" t="e">
        <f>VLOOKUP(A17, SDs!_xlnm.Print_Area, 7, FALSE)</f>
        <v>#N/A</v>
      </c>
      <c r="P17" s="589"/>
      <c r="Q17" s="648"/>
      <c r="R17" s="648"/>
      <c r="S17" s="648"/>
      <c r="T17" s="595"/>
      <c r="U17" s="645" t="e">
        <f>VLOOKUP(A17, SDs!_xlnm.Print_Area, 7, FALSE)</f>
        <v>#N/A</v>
      </c>
      <c r="V17" s="595"/>
      <c r="W17" s="737"/>
      <c r="X17" s="738"/>
      <c r="Y17" s="591"/>
      <c r="Z17" s="593"/>
      <c r="AA17" s="822">
        <v>0</v>
      </c>
      <c r="AB17" s="176"/>
    </row>
    <row r="18" spans="1:33" ht="15.75" customHeight="1" x14ac:dyDescent="0.25">
      <c r="A18" s="628"/>
      <c r="B18" s="641" t="e">
        <f>VLOOKUP(A18, SDs!_xlnm.Print_Area, 2, FALSE)</f>
        <v>#N/A</v>
      </c>
      <c r="D18" s="642"/>
      <c r="E18" s="294"/>
      <c r="F18" s="502"/>
      <c r="G18" s="294"/>
      <c r="H18" s="294"/>
      <c r="I18" s="294"/>
      <c r="J18" s="540"/>
      <c r="K18" s="540"/>
      <c r="L18" s="567" t="e">
        <f>VLOOKUP(A18, SDs!_xlnm.Print_Area, 4, FALSE)</f>
        <v>#N/A</v>
      </c>
      <c r="M18" s="567" t="e">
        <f>VLOOKUP(A18, SDs!_xlnm.Print_Area, 5, FALSE)</f>
        <v>#N/A</v>
      </c>
      <c r="N18" s="655" t="e">
        <f>VLOOKUP(A18, SDs!_xlnm.Print_Area, 6, FALSE)</f>
        <v>#N/A</v>
      </c>
      <c r="O18" s="567" t="e">
        <f>VLOOKUP(A18, SDs!_xlnm.Print_Area, 7, FALSE)</f>
        <v>#N/A</v>
      </c>
      <c r="P18" s="589"/>
      <c r="Q18" s="648"/>
      <c r="R18" s="648"/>
      <c r="S18" s="648"/>
      <c r="T18" s="595"/>
      <c r="U18" s="645" t="e">
        <f>VLOOKUP(A18, SDs!_xlnm.Print_Area, 7, FALSE)</f>
        <v>#N/A</v>
      </c>
      <c r="V18" s="595"/>
      <c r="W18" s="737"/>
      <c r="X18" s="738"/>
      <c r="Y18" s="591"/>
      <c r="Z18" s="593"/>
      <c r="AA18" s="822">
        <v>0</v>
      </c>
      <c r="AB18" s="176"/>
    </row>
    <row r="19" spans="1:33" ht="15.75" customHeight="1" x14ac:dyDescent="0.25">
      <c r="A19" s="628"/>
      <c r="B19" s="641" t="e">
        <f>VLOOKUP(A19, SDs!_xlnm.Print_Area, 2, FALSE)</f>
        <v>#N/A</v>
      </c>
      <c r="D19" s="642"/>
      <c r="E19" s="294"/>
      <c r="F19" s="502"/>
      <c r="G19" s="294"/>
      <c r="H19" s="294"/>
      <c r="I19" s="294"/>
      <c r="J19" s="540"/>
      <c r="K19" s="540"/>
      <c r="L19" s="567" t="e">
        <f>VLOOKUP(A19, SDs!_xlnm.Print_Area, 4, FALSE)</f>
        <v>#N/A</v>
      </c>
      <c r="M19" s="567" t="e">
        <f>VLOOKUP(A19, SDs!_xlnm.Print_Area, 5, FALSE)</f>
        <v>#N/A</v>
      </c>
      <c r="N19" s="655" t="e">
        <f>VLOOKUP(A19, SDs!_xlnm.Print_Area, 6, FALSE)</f>
        <v>#N/A</v>
      </c>
      <c r="O19" s="567" t="e">
        <f>VLOOKUP(A19, SDs!_xlnm.Print_Area, 7, FALSE)</f>
        <v>#N/A</v>
      </c>
      <c r="P19" s="589"/>
      <c r="Q19" s="648"/>
      <c r="R19" s="648"/>
      <c r="S19" s="648"/>
      <c r="T19" s="595"/>
      <c r="U19" s="645" t="e">
        <f>VLOOKUP(A19, SDs!_xlnm.Print_Area, 7, FALSE)</f>
        <v>#N/A</v>
      </c>
      <c r="V19" s="595"/>
      <c r="W19" s="737"/>
      <c r="X19" s="738"/>
      <c r="Y19" s="591"/>
      <c r="Z19" s="593"/>
      <c r="AA19" s="822">
        <v>0</v>
      </c>
      <c r="AB19" s="176"/>
    </row>
    <row r="20" spans="1:33" ht="15.75" customHeight="1" x14ac:dyDescent="0.35">
      <c r="A20" s="628"/>
      <c r="B20" s="641" t="e">
        <f>VLOOKUP(A20, SDs!_xlnm.Print_Area, 2, FALSE)</f>
        <v>#N/A</v>
      </c>
      <c r="D20" s="642"/>
      <c r="E20" s="294"/>
      <c r="F20" s="502"/>
      <c r="G20" s="294"/>
      <c r="H20" s="294"/>
      <c r="I20" s="294"/>
      <c r="J20" s="540"/>
      <c r="K20" s="540"/>
      <c r="L20" s="567" t="e">
        <f>VLOOKUP(A20, SDs!_xlnm.Print_Area, 4, FALSE)</f>
        <v>#N/A</v>
      </c>
      <c r="M20" s="567" t="e">
        <f>VLOOKUP(A20, SDs!_xlnm.Print_Area, 5, FALSE)</f>
        <v>#N/A</v>
      </c>
      <c r="N20" s="655" t="e">
        <f>VLOOKUP(A20, SDs!_xlnm.Print_Area, 6, FALSE)</f>
        <v>#N/A</v>
      </c>
      <c r="O20" s="567" t="e">
        <f>VLOOKUP(A20, SDs!_xlnm.Print_Area, 7, FALSE)</f>
        <v>#N/A</v>
      </c>
      <c r="P20" s="589"/>
      <c r="Q20" s="648"/>
      <c r="R20" s="648"/>
      <c r="S20" s="648"/>
      <c r="T20" s="595"/>
      <c r="U20" s="645" t="e">
        <f>VLOOKUP(A20, SDs!_xlnm.Print_Area, 7, FALSE)</f>
        <v>#N/A</v>
      </c>
      <c r="V20" s="595"/>
      <c r="W20" s="737"/>
      <c r="X20" s="737"/>
      <c r="Y20" s="591"/>
      <c r="Z20" s="593"/>
      <c r="AA20" s="822">
        <v>0</v>
      </c>
      <c r="AB20" s="177"/>
    </row>
    <row r="21" spans="1:33" ht="15.75" customHeight="1" x14ac:dyDescent="0.35">
      <c r="A21" s="628"/>
      <c r="B21" s="641" t="e">
        <f>VLOOKUP(A21, SDs!_xlnm.Print_Area, 2, FALSE)</f>
        <v>#N/A</v>
      </c>
      <c r="D21" s="642"/>
      <c r="E21" s="294"/>
      <c r="F21" s="502"/>
      <c r="G21" s="294"/>
      <c r="H21" s="294"/>
      <c r="I21" s="294"/>
      <c r="J21" s="540"/>
      <c r="K21" s="540"/>
      <c r="L21" s="567" t="e">
        <f>VLOOKUP(A21, SDs!_xlnm.Print_Area, 4, FALSE)</f>
        <v>#N/A</v>
      </c>
      <c r="M21" s="567" t="e">
        <f>VLOOKUP(A21, SDs!_xlnm.Print_Area, 5, FALSE)</f>
        <v>#N/A</v>
      </c>
      <c r="N21" s="655" t="e">
        <f>VLOOKUP(A21, SDs!_xlnm.Print_Area, 6, FALSE)</f>
        <v>#N/A</v>
      </c>
      <c r="O21" s="567" t="e">
        <f>VLOOKUP(A21, SDs!_xlnm.Print_Area, 7, FALSE)</f>
        <v>#N/A</v>
      </c>
      <c r="P21" s="589"/>
      <c r="Q21" s="648"/>
      <c r="R21" s="648"/>
      <c r="S21" s="648"/>
      <c r="T21" s="595"/>
      <c r="U21" s="645" t="e">
        <f>VLOOKUP(A21, SDs!_xlnm.Print_Area, 7, FALSE)</f>
        <v>#N/A</v>
      </c>
      <c r="V21" s="595"/>
      <c r="W21" s="737"/>
      <c r="X21" s="737"/>
      <c r="Y21" s="591"/>
      <c r="Z21" s="593"/>
      <c r="AA21" s="822">
        <v>0</v>
      </c>
      <c r="AB21" s="177"/>
    </row>
    <row r="22" spans="1:33" ht="15.75" customHeight="1" x14ac:dyDescent="0.35">
      <c r="A22" s="628"/>
      <c r="B22" s="641" t="e">
        <f>VLOOKUP(A22, SDs!_xlnm.Print_Area, 2, FALSE)</f>
        <v>#N/A</v>
      </c>
      <c r="D22" s="642"/>
      <c r="E22" s="294"/>
      <c r="F22" s="502"/>
      <c r="G22" s="294"/>
      <c r="H22" s="294"/>
      <c r="I22" s="294"/>
      <c r="J22" s="540"/>
      <c r="K22" s="540"/>
      <c r="L22" s="567" t="e">
        <f>VLOOKUP(A22, SDs!_xlnm.Print_Area, 4, FALSE)</f>
        <v>#N/A</v>
      </c>
      <c r="M22" s="567" t="e">
        <f>VLOOKUP(A22, SDs!_xlnm.Print_Area, 5, FALSE)</f>
        <v>#N/A</v>
      </c>
      <c r="N22" s="655" t="e">
        <f>VLOOKUP(A22, SDs!_xlnm.Print_Area, 6, FALSE)</f>
        <v>#N/A</v>
      </c>
      <c r="O22" s="567" t="e">
        <f>VLOOKUP(A22, SDs!_xlnm.Print_Area, 7, FALSE)</f>
        <v>#N/A</v>
      </c>
      <c r="P22" s="589"/>
      <c r="Q22" s="648"/>
      <c r="R22" s="648"/>
      <c r="S22" s="648"/>
      <c r="T22" s="595"/>
      <c r="U22" s="645" t="e">
        <f>VLOOKUP(A22, SDs!_xlnm.Print_Area, 7, FALSE)</f>
        <v>#N/A</v>
      </c>
      <c r="V22" s="595"/>
      <c r="W22" s="737"/>
      <c r="X22" s="737"/>
      <c r="Y22" s="591"/>
      <c r="Z22" s="593"/>
      <c r="AA22" s="822">
        <v>0</v>
      </c>
      <c r="AB22" s="177"/>
      <c r="AF22" s="657"/>
      <c r="AG22" s="657"/>
    </row>
    <row r="23" spans="1:33" ht="15.75" customHeight="1" x14ac:dyDescent="0.35">
      <c r="A23" s="628"/>
      <c r="B23" s="641" t="e">
        <f>VLOOKUP(A23, SDs!_xlnm.Print_Area, 2, FALSE)</f>
        <v>#N/A</v>
      </c>
      <c r="D23" s="642"/>
      <c r="E23" s="294"/>
      <c r="F23" s="502"/>
      <c r="G23" s="294"/>
      <c r="H23" s="294"/>
      <c r="I23" s="294"/>
      <c r="J23" s="540"/>
      <c r="K23" s="540"/>
      <c r="L23" s="567" t="e">
        <f>VLOOKUP(A23, SDs!_xlnm.Print_Area, 4, FALSE)</f>
        <v>#N/A</v>
      </c>
      <c r="M23" s="567" t="e">
        <f>VLOOKUP(A23, SDs!_xlnm.Print_Area, 5, FALSE)</f>
        <v>#N/A</v>
      </c>
      <c r="N23" s="655" t="e">
        <f>VLOOKUP(A23, SDs!_xlnm.Print_Area, 6, FALSE)</f>
        <v>#N/A</v>
      </c>
      <c r="O23" s="567" t="e">
        <f>VLOOKUP(A23, SDs!_xlnm.Print_Area, 7, FALSE)</f>
        <v>#N/A</v>
      </c>
      <c r="P23" s="589"/>
      <c r="Q23" s="648"/>
      <c r="R23" s="648"/>
      <c r="S23" s="648"/>
      <c r="T23" s="595"/>
      <c r="U23" s="645" t="e">
        <f>VLOOKUP(A23, SDs!_xlnm.Print_Area, 7, FALSE)</f>
        <v>#N/A</v>
      </c>
      <c r="V23" s="594"/>
      <c r="W23" s="736"/>
      <c r="X23" s="736"/>
      <c r="Y23" s="590"/>
      <c r="Z23" s="592"/>
      <c r="AA23" s="822">
        <v>0</v>
      </c>
      <c r="AB23" s="177"/>
      <c r="AF23" s="657"/>
      <c r="AG23" s="657"/>
    </row>
    <row r="24" spans="1:33" ht="15.75" customHeight="1" x14ac:dyDescent="0.35">
      <c r="A24" s="628"/>
      <c r="B24" s="641" t="e">
        <f>VLOOKUP(A24, SDs!_xlnm.Print_Area, 2, FALSE)</f>
        <v>#N/A</v>
      </c>
      <c r="D24" s="642"/>
      <c r="E24" s="294"/>
      <c r="F24" s="502"/>
      <c r="G24" s="294"/>
      <c r="H24" s="294"/>
      <c r="I24" s="294"/>
      <c r="J24" s="540"/>
      <c r="K24" s="540"/>
      <c r="L24" s="567" t="e">
        <f>VLOOKUP(A24, SDs!_xlnm.Print_Area, 4, FALSE)</f>
        <v>#N/A</v>
      </c>
      <c r="M24" s="567" t="e">
        <f>VLOOKUP(A24, SDs!_xlnm.Print_Area, 5, FALSE)</f>
        <v>#N/A</v>
      </c>
      <c r="N24" s="655" t="e">
        <f>VLOOKUP(A24, SDs!_xlnm.Print_Area, 6, FALSE)</f>
        <v>#N/A</v>
      </c>
      <c r="O24" s="567" t="e">
        <f>VLOOKUP(A24, SDs!_xlnm.Print_Area, 7, FALSE)</f>
        <v>#N/A</v>
      </c>
      <c r="P24" s="589"/>
      <c r="Q24" s="648"/>
      <c r="R24" s="648"/>
      <c r="S24" s="648"/>
      <c r="T24" s="595"/>
      <c r="U24" s="645" t="e">
        <f>VLOOKUP(A24, SDs!_xlnm.Print_Area, 7, FALSE)</f>
        <v>#N/A</v>
      </c>
      <c r="V24" s="594"/>
      <c r="W24" s="736"/>
      <c r="X24" s="736"/>
      <c r="Y24" s="590"/>
      <c r="Z24" s="592"/>
      <c r="AA24" s="822">
        <v>0</v>
      </c>
      <c r="AB24" s="177"/>
      <c r="AF24" s="657" t="s">
        <v>872</v>
      </c>
      <c r="AG24" s="657" t="s">
        <v>875</v>
      </c>
    </row>
    <row r="25" spans="1:33" ht="15.75" customHeight="1" x14ac:dyDescent="0.35">
      <c r="A25" s="628"/>
      <c r="B25" s="641" t="e">
        <f>VLOOKUP(A25, SDs!_xlnm.Print_Area, 2, FALSE)</f>
        <v>#N/A</v>
      </c>
      <c r="D25" s="642"/>
      <c r="E25" s="294"/>
      <c r="F25" s="502"/>
      <c r="G25" s="294"/>
      <c r="H25" s="294"/>
      <c r="I25" s="294"/>
      <c r="J25" s="540"/>
      <c r="K25" s="540"/>
      <c r="L25" s="567" t="e">
        <f>VLOOKUP(A25, SDs!_xlnm.Print_Area, 4, FALSE)</f>
        <v>#N/A</v>
      </c>
      <c r="M25" s="567" t="e">
        <f>VLOOKUP(A25, SDs!_xlnm.Print_Area, 5, FALSE)</f>
        <v>#N/A</v>
      </c>
      <c r="N25" s="655" t="e">
        <f>VLOOKUP(A25, SDs!_xlnm.Print_Area, 6, FALSE)</f>
        <v>#N/A</v>
      </c>
      <c r="O25" s="567" t="e">
        <f>VLOOKUP(A25, SDs!_xlnm.Print_Area, 7, FALSE)</f>
        <v>#N/A</v>
      </c>
      <c r="P25" s="589"/>
      <c r="Q25" s="648"/>
      <c r="R25" s="648"/>
      <c r="S25" s="648"/>
      <c r="T25" s="595"/>
      <c r="U25" s="645" t="e">
        <f>VLOOKUP(A25, SDs!_xlnm.Print_Area, 7, FALSE)</f>
        <v>#N/A</v>
      </c>
      <c r="V25" s="594"/>
      <c r="W25" s="736"/>
      <c r="X25" s="736"/>
      <c r="Y25" s="590"/>
      <c r="Z25" s="592"/>
      <c r="AA25" s="822">
        <v>0</v>
      </c>
      <c r="AB25" s="177"/>
      <c r="AF25" s="657" t="s">
        <v>873</v>
      </c>
      <c r="AG25" s="657" t="s">
        <v>876</v>
      </c>
    </row>
    <row r="26" spans="1:33" ht="15.75" customHeight="1" x14ac:dyDescent="0.35">
      <c r="A26" s="628"/>
      <c r="B26" s="641" t="e">
        <f>VLOOKUP(A26, SDs!_xlnm.Print_Area, 2, FALSE)</f>
        <v>#N/A</v>
      </c>
      <c r="D26" s="643"/>
      <c r="E26" s="294"/>
      <c r="F26" s="502"/>
      <c r="G26" s="294"/>
      <c r="H26" s="294"/>
      <c r="I26" s="294"/>
      <c r="J26" s="540"/>
      <c r="K26" s="540"/>
      <c r="L26" s="567" t="e">
        <f>VLOOKUP(A26, SDs!_xlnm.Print_Area, 4, FALSE)</f>
        <v>#N/A</v>
      </c>
      <c r="M26" s="567" t="e">
        <f>VLOOKUP(A26, SDs!_xlnm.Print_Area, 5, FALSE)</f>
        <v>#N/A</v>
      </c>
      <c r="N26" s="655" t="e">
        <f>VLOOKUP(A26, SDs!_xlnm.Print_Area, 6, FALSE)</f>
        <v>#N/A</v>
      </c>
      <c r="O26" s="567" t="e">
        <f>VLOOKUP(A26, SDs!_xlnm.Print_Area, 7, FALSE)</f>
        <v>#N/A</v>
      </c>
      <c r="P26" s="588"/>
      <c r="Q26" s="647"/>
      <c r="R26" s="647"/>
      <c r="S26" s="647"/>
      <c r="T26" s="594"/>
      <c r="U26" s="645" t="e">
        <f>VLOOKUP(A26, SDs!_xlnm.Print_Area, 7, FALSE)</f>
        <v>#N/A</v>
      </c>
      <c r="V26" s="594"/>
      <c r="W26" s="736"/>
      <c r="X26" s="736"/>
      <c r="Y26" s="590"/>
      <c r="Z26" s="592"/>
      <c r="AA26" s="822">
        <v>0</v>
      </c>
      <c r="AB26" s="177"/>
      <c r="AF26" s="657" t="s">
        <v>874</v>
      </c>
      <c r="AG26" s="657" t="s">
        <v>877</v>
      </c>
    </row>
    <row r="27" spans="1:33" ht="15.75" customHeight="1" x14ac:dyDescent="0.35">
      <c r="A27" s="628"/>
      <c r="B27" s="641" t="e">
        <f>VLOOKUP(A27, SDs!_xlnm.Print_Area, 2, FALSE)</f>
        <v>#N/A</v>
      </c>
      <c r="D27" s="643"/>
      <c r="E27" s="294"/>
      <c r="F27" s="502"/>
      <c r="G27" s="294"/>
      <c r="H27" s="294"/>
      <c r="I27" s="294"/>
      <c r="J27" s="540"/>
      <c r="K27" s="540"/>
      <c r="L27" s="567" t="e">
        <f>VLOOKUP(A27, SDs!_xlnm.Print_Area, 4, FALSE)</f>
        <v>#N/A</v>
      </c>
      <c r="M27" s="567" t="e">
        <f>VLOOKUP(A27, SDs!_xlnm.Print_Area, 5, FALSE)</f>
        <v>#N/A</v>
      </c>
      <c r="N27" s="655" t="e">
        <f>VLOOKUP(A27, SDs!_xlnm.Print_Area, 6, FALSE)</f>
        <v>#N/A</v>
      </c>
      <c r="O27" s="567" t="e">
        <f>VLOOKUP(A27, SDs!_xlnm.Print_Area, 7, FALSE)</f>
        <v>#N/A</v>
      </c>
      <c r="P27" s="588"/>
      <c r="Q27" s="647"/>
      <c r="R27" s="647"/>
      <c r="S27" s="647"/>
      <c r="T27" s="594"/>
      <c r="U27" s="645" t="e">
        <f>VLOOKUP(A27, SDs!_xlnm.Print_Area, 7, FALSE)</f>
        <v>#N/A</v>
      </c>
      <c r="V27" s="594"/>
      <c r="W27" s="736"/>
      <c r="X27" s="736"/>
      <c r="Y27" s="590"/>
      <c r="Z27" s="592"/>
      <c r="AA27" s="822">
        <v>0</v>
      </c>
      <c r="AB27" s="177"/>
      <c r="AF27" s="657" t="s">
        <v>866</v>
      </c>
      <c r="AG27" s="657" t="s">
        <v>878</v>
      </c>
    </row>
    <row r="28" spans="1:33" ht="15.75" customHeight="1" x14ac:dyDescent="0.35">
      <c r="A28" s="628"/>
      <c r="B28" s="641" t="e">
        <f>VLOOKUP(A28, SDs!_xlnm.Print_Area, 2, FALSE)</f>
        <v>#N/A</v>
      </c>
      <c r="D28" s="643"/>
      <c r="E28" s="294"/>
      <c r="F28" s="502"/>
      <c r="G28" s="294"/>
      <c r="H28" s="294"/>
      <c r="I28" s="294"/>
      <c r="J28" s="540"/>
      <c r="K28" s="540"/>
      <c r="L28" s="567" t="e">
        <f>VLOOKUP(A28, SDs!_xlnm.Print_Area, 4, FALSE)</f>
        <v>#N/A</v>
      </c>
      <c r="M28" s="567" t="e">
        <f>VLOOKUP(A28, SDs!_xlnm.Print_Area, 5, FALSE)</f>
        <v>#N/A</v>
      </c>
      <c r="N28" s="655" t="e">
        <f>VLOOKUP(A28, SDs!_xlnm.Print_Area, 6, FALSE)</f>
        <v>#N/A</v>
      </c>
      <c r="O28" s="567" t="e">
        <f>VLOOKUP(A28, SDs!_xlnm.Print_Area, 7, FALSE)</f>
        <v>#N/A</v>
      </c>
      <c r="P28" s="588"/>
      <c r="Q28" s="647"/>
      <c r="R28" s="647"/>
      <c r="S28" s="647"/>
      <c r="T28" s="594"/>
      <c r="U28" s="645" t="e">
        <f>VLOOKUP(A28, SDs!_xlnm.Print_Area, 7, FALSE)</f>
        <v>#N/A</v>
      </c>
      <c r="V28" s="594"/>
      <c r="W28" s="736"/>
      <c r="X28" s="736"/>
      <c r="Y28" s="590"/>
      <c r="Z28" s="592"/>
      <c r="AA28" s="822">
        <v>0</v>
      </c>
      <c r="AB28" s="177"/>
      <c r="AF28" s="657" t="s">
        <v>139</v>
      </c>
      <c r="AG28" s="657" t="s">
        <v>879</v>
      </c>
    </row>
    <row r="29" spans="1:33" ht="15.75" customHeight="1" thickBot="1" x14ac:dyDescent="0.4">
      <c r="A29" s="629"/>
      <c r="B29" s="641" t="e">
        <f>VLOOKUP(A29, SDs!_xlnm.Print_Area, 2, FALSE)</f>
        <v>#N/A</v>
      </c>
      <c r="D29" s="643"/>
      <c r="E29" s="294"/>
      <c r="F29" s="502"/>
      <c r="G29" s="294"/>
      <c r="H29" s="294"/>
      <c r="I29" s="294"/>
      <c r="J29" s="540"/>
      <c r="K29" s="540"/>
      <c r="L29" s="567" t="e">
        <f>VLOOKUP(A29, SDs!_xlnm.Print_Area, 4, FALSE)</f>
        <v>#N/A</v>
      </c>
      <c r="M29" s="567" t="e">
        <f>VLOOKUP(A29, SDs!_xlnm.Print_Area, 5, FALSE)</f>
        <v>#N/A</v>
      </c>
      <c r="N29" s="655" t="e">
        <f>VLOOKUP(A29, SDs!_xlnm.Print_Area, 6, FALSE)</f>
        <v>#N/A</v>
      </c>
      <c r="O29" s="567" t="e">
        <f>VLOOKUP(A29, SDs!_xlnm.Print_Area, 7, FALSE)</f>
        <v>#N/A</v>
      </c>
      <c r="P29" s="588"/>
      <c r="Q29" s="647"/>
      <c r="R29" s="647"/>
      <c r="S29" s="647"/>
      <c r="T29" s="594"/>
      <c r="U29" s="645" t="e">
        <f>VLOOKUP(A29, SDs!_xlnm.Print_Area, 7, FALSE)</f>
        <v>#N/A</v>
      </c>
      <c r="V29" s="594"/>
      <c r="W29" s="736"/>
      <c r="X29" s="736"/>
      <c r="Y29" s="590"/>
      <c r="Z29" s="592"/>
      <c r="AA29" s="822">
        <v>0</v>
      </c>
      <c r="AB29" s="177"/>
      <c r="AF29" s="657" t="s">
        <v>51</v>
      </c>
      <c r="AG29" s="657" t="s">
        <v>881</v>
      </c>
    </row>
    <row r="30" spans="1:33" x14ac:dyDescent="0.35">
      <c r="D30" s="654"/>
    </row>
    <row r="31" spans="1:33" x14ac:dyDescent="0.35">
      <c r="D31" s="654"/>
    </row>
    <row r="32" spans="1:33" x14ac:dyDescent="0.35">
      <c r="D32" s="654"/>
    </row>
    <row r="33" spans="4:4" x14ac:dyDescent="0.35">
      <c r="D33" s="654"/>
    </row>
  </sheetData>
  <customSheetViews>
    <customSheetView guid="{08CA5213-9F2B-4328-B239-3EDB16477A05}">
      <selection activeCell="K17" sqref="K17"/>
      <pageMargins left="0.7" right="0.7" top="0.75" bottom="0.75" header="0.3" footer="0.3"/>
      <pageSetup orientation="portrait" r:id="rId1"/>
    </customSheetView>
  </customSheetViews>
  <conditionalFormatting sqref="P1:P1048576">
    <cfRule type="cellIs" dxfId="168" priority="7" operator="equal">
      <formula>"W"</formula>
    </cfRule>
    <cfRule type="cellIs" dxfId="167" priority="8" operator="equal">
      <formula>"P"</formula>
    </cfRule>
    <cfRule type="cellIs" dxfId="166" priority="9" operator="equal">
      <formula>"D"</formula>
    </cfRule>
    <cfRule type="cellIs" dxfId="165" priority="10" operator="equal">
      <formula>"A"</formula>
    </cfRule>
  </conditionalFormatting>
  <conditionalFormatting sqref="Y1:Y1048576">
    <cfRule type="cellIs" dxfId="164" priority="2" operator="equal">
      <formula>"Pending"</formula>
    </cfRule>
    <cfRule type="cellIs" dxfId="163" priority="3" operator="equal">
      <formula>"Denied"</formula>
    </cfRule>
    <cfRule type="cellIs" dxfId="162" priority="4" operator="equal">
      <formula>"Withdrawn"</formula>
    </cfRule>
    <cfRule type="cellIs" dxfId="161" priority="5" operator="equal">
      <formula>"Unsuccessful"</formula>
    </cfRule>
    <cfRule type="cellIs" dxfId="160" priority="6" operator="equal">
      <formula>"Successful"</formula>
    </cfRule>
  </conditionalFormatting>
  <conditionalFormatting sqref="AA2:AA29">
    <cfRule type="cellIs" dxfId="159" priority="1" operator="greaterThan">
      <formula>1</formula>
    </cfRule>
  </conditionalFormatting>
  <hyperlinks>
    <hyperlink ref="D1" r:id="rId2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4"/>
  <sheetViews>
    <sheetView workbookViewId="0">
      <selection activeCell="H16" sqref="H16"/>
    </sheetView>
  </sheetViews>
  <sheetFormatPr defaultRowHeight="14.5" x14ac:dyDescent="0.35"/>
  <cols>
    <col min="1" max="1" width="30.1796875" bestFit="1" customWidth="1"/>
    <col min="2" max="2" width="11.54296875" bestFit="1" customWidth="1"/>
    <col min="3" max="3" width="3.81640625" customWidth="1"/>
    <col min="4" max="4" width="20.453125" bestFit="1" customWidth="1"/>
    <col min="5" max="5" width="10.54296875" bestFit="1" customWidth="1"/>
    <col min="6" max="6" width="3.7265625" customWidth="1"/>
    <col min="7" max="7" width="18.7265625" bestFit="1" customWidth="1"/>
    <col min="9" max="9" width="3.54296875" customWidth="1"/>
    <col min="10" max="10" width="22.7265625" bestFit="1" customWidth="1"/>
  </cols>
  <sheetData>
    <row r="1" spans="1:11" ht="38.25" customHeight="1" thickBot="1" x14ac:dyDescent="0.5">
      <c r="A1" s="910" t="s">
        <v>177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</row>
    <row r="2" spans="1:11" ht="15.75" thickBot="1" x14ac:dyDescent="0.3">
      <c r="A2" s="185" t="s">
        <v>138</v>
      </c>
      <c r="B2" s="186">
        <f>SUM(MED.!$AA$2:$AA$26)</f>
        <v>0</v>
      </c>
      <c r="D2" s="71" t="s">
        <v>82</v>
      </c>
      <c r="E2" s="72"/>
      <c r="G2" s="877" t="s">
        <v>176</v>
      </c>
      <c r="H2" s="878"/>
      <c r="J2" s="879" t="s">
        <v>84</v>
      </c>
      <c r="K2" s="880"/>
    </row>
    <row r="3" spans="1:11" ht="15" x14ac:dyDescent="0.25">
      <c r="A3" s="187" t="s">
        <v>166</v>
      </c>
      <c r="B3" s="188">
        <f>SUM(MED.!$AA$2:$AA$26)</f>
        <v>0</v>
      </c>
      <c r="D3" s="73" t="s">
        <v>172</v>
      </c>
      <c r="E3" s="74">
        <f>COUNTIF(MED.!D1:D29, "*M-15*")</f>
        <v>0</v>
      </c>
      <c r="G3" s="49" t="s">
        <v>57</v>
      </c>
      <c r="H3" s="49">
        <f>COUNTIF(MED.!$T$2:$T$26,"Ed Litteneker")</f>
        <v>0</v>
      </c>
      <c r="J3" s="94" t="s">
        <v>90</v>
      </c>
      <c r="K3" s="95">
        <f>COUNTIF(MED.!$U$2:$U$26,1)</f>
        <v>0</v>
      </c>
    </row>
    <row r="4" spans="1:11" ht="15" x14ac:dyDescent="0.25">
      <c r="A4" s="189" t="s">
        <v>167</v>
      </c>
      <c r="B4" s="46">
        <f>COUNT(MED.!$AA$2:$AA$26)</f>
        <v>25</v>
      </c>
      <c r="D4" s="75" t="s">
        <v>173</v>
      </c>
      <c r="E4" s="76">
        <f>COUNTIF(MED.!D1:D29, "*M-16*")</f>
        <v>0</v>
      </c>
      <c r="G4" s="49" t="s">
        <v>58</v>
      </c>
      <c r="H4" s="49">
        <f>COUNTIF(MED.!$T$2:$T$26,"Beverly Benge")</f>
        <v>0</v>
      </c>
      <c r="J4" s="63" t="s">
        <v>91</v>
      </c>
      <c r="K4" s="64">
        <f>COUNTIF(MED.!$U$2:$U$26,2)</f>
        <v>0</v>
      </c>
    </row>
    <row r="5" spans="1:11" ht="15.75" thickBot="1" x14ac:dyDescent="0.3">
      <c r="A5" s="190" t="s">
        <v>123</v>
      </c>
      <c r="B5" s="191">
        <f>SUM(B3/B4)</f>
        <v>0</v>
      </c>
      <c r="D5" s="304" t="s">
        <v>179</v>
      </c>
      <c r="E5" s="305">
        <f>COUNTIF(MED.!D1:D29, "*H*")</f>
        <v>0</v>
      </c>
      <c r="G5" s="49" t="s">
        <v>59</v>
      </c>
      <c r="H5" s="49">
        <f>COUNTIF(MED.!$T$2:$T$26,"Ila Cockrum")</f>
        <v>0</v>
      </c>
      <c r="J5" s="63" t="s">
        <v>92</v>
      </c>
      <c r="K5" s="64">
        <f>COUNTIF(MED.!$U$2:$U$26,3)</f>
        <v>0</v>
      </c>
    </row>
    <row r="6" spans="1:11" ht="15.75" thickBot="1" x14ac:dyDescent="0.3">
      <c r="A6" s="56"/>
      <c r="B6" s="57"/>
      <c r="D6" s="77" t="s">
        <v>83</v>
      </c>
      <c r="E6" s="78">
        <f>SUM(E3:E5)</f>
        <v>0</v>
      </c>
      <c r="G6" s="49" t="s">
        <v>56</v>
      </c>
      <c r="H6" s="49">
        <f>COUNTIF(MED.!$T$2:$T$26,"Mert Burns")</f>
        <v>0</v>
      </c>
      <c r="J6" s="63" t="s">
        <v>93</v>
      </c>
      <c r="K6" s="64">
        <f>COUNTIF(MED.!$U$2:$U$26,4)</f>
        <v>0</v>
      </c>
    </row>
    <row r="7" spans="1:11" ht="15.75" thickBot="1" x14ac:dyDescent="0.3">
      <c r="A7" s="873" t="s">
        <v>699</v>
      </c>
      <c r="B7" s="874"/>
      <c r="D7" s="79"/>
      <c r="E7" s="80"/>
      <c r="G7" s="49" t="s">
        <v>52</v>
      </c>
      <c r="H7" s="49">
        <f>COUNTIF(MED.!$T$2:$T$26,"Mont Hibbard")</f>
        <v>0</v>
      </c>
      <c r="J7" s="63" t="s">
        <v>94</v>
      </c>
      <c r="K7" s="64">
        <f>COUNTIF(MED.!$U$2:$U$26,5)</f>
        <v>0</v>
      </c>
    </row>
    <row r="8" spans="1:11" ht="15.75" thickBot="1" x14ac:dyDescent="0.3">
      <c r="A8" s="58" t="s">
        <v>700</v>
      </c>
      <c r="B8" s="59">
        <f>COUNTIF(MED.!D1:D29,"M-*")</f>
        <v>0</v>
      </c>
      <c r="D8" s="81" t="s">
        <v>81</v>
      </c>
      <c r="E8" s="74"/>
      <c r="G8" s="49" t="s">
        <v>62</v>
      </c>
      <c r="H8" s="49">
        <f>COUNTIF(MED.!$T$2:$T$26,"Paul Epperson")</f>
        <v>0</v>
      </c>
      <c r="J8" s="63" t="s">
        <v>95</v>
      </c>
      <c r="K8" s="64">
        <f>COUNTIF(MED.!$U$2:$U$26,6)</f>
        <v>0</v>
      </c>
    </row>
    <row r="9" spans="1:11" ht="15.75" thickBot="1" x14ac:dyDescent="0.3">
      <c r="A9" s="58" t="s">
        <v>168</v>
      </c>
      <c r="B9" s="60">
        <f>COUNTIF(MED.!$P$1:$P$26, "A")</f>
        <v>0</v>
      </c>
      <c r="D9" s="82" t="s">
        <v>39</v>
      </c>
      <c r="E9" s="83">
        <f>COUNTIF(MED.!D1:D29, "*M-*-07-*")</f>
        <v>0</v>
      </c>
      <c r="G9" s="49" t="s">
        <v>45</v>
      </c>
      <c r="H9" s="49">
        <f>COUNTIF(MED.!$T$2:$T$26,"n/a")</f>
        <v>0</v>
      </c>
      <c r="J9" s="86" t="s">
        <v>83</v>
      </c>
      <c r="K9" s="87">
        <f>SUM(K3:K8)</f>
        <v>0</v>
      </c>
    </row>
    <row r="10" spans="1:11" ht="15" x14ac:dyDescent="0.25">
      <c r="A10" s="58" t="s">
        <v>169</v>
      </c>
      <c r="B10" s="59">
        <f>COUNTIF(MED.!$P$2:$P$26, "D")</f>
        <v>0</v>
      </c>
      <c r="D10" s="84" t="s">
        <v>77</v>
      </c>
      <c r="E10" s="85">
        <f>COUNTIF(MED.!D1:D29, "*M-*-08-*")</f>
        <v>0</v>
      </c>
      <c r="G10" s="49" t="s">
        <v>83</v>
      </c>
      <c r="H10" s="49">
        <f>SUM(H3:H9)</f>
        <v>0</v>
      </c>
    </row>
    <row r="11" spans="1:11" ht="15.75" thickBot="1" x14ac:dyDescent="0.3">
      <c r="A11" s="58" t="s">
        <v>170</v>
      </c>
      <c r="B11" s="59">
        <f>COUNTIF(MED.!$P$2:$P$26, "W")</f>
        <v>0</v>
      </c>
      <c r="D11" s="84" t="s">
        <v>72</v>
      </c>
      <c r="E11" s="85">
        <f>COUNTIF(MED.!D1:D29, "*M-*-09-*")</f>
        <v>0</v>
      </c>
    </row>
    <row r="12" spans="1:11" ht="15.75" thickBot="1" x14ac:dyDescent="0.3">
      <c r="A12" s="61" t="s">
        <v>171</v>
      </c>
      <c r="B12" s="62">
        <f>COUNTIF(MED.!$P$2:$P$26, "P")</f>
        <v>0</v>
      </c>
      <c r="D12" s="84" t="s">
        <v>73</v>
      </c>
      <c r="E12" s="85">
        <f>COUNTIF(MED.!D1:D29, "*M-*-10-*")</f>
        <v>0</v>
      </c>
      <c r="G12" s="881" t="s">
        <v>99</v>
      </c>
      <c r="H12" s="882"/>
    </row>
    <row r="13" spans="1:11" ht="15.75" customHeight="1" thickBot="1" x14ac:dyDescent="0.3">
      <c r="D13" s="84" t="s">
        <v>74</v>
      </c>
      <c r="E13" s="85">
        <f>COUNTIF(MED.!D1:D29, "*M-*-11-*")</f>
        <v>0</v>
      </c>
      <c r="G13" s="92" t="s">
        <v>96</v>
      </c>
      <c r="H13" s="93">
        <f>COUNTIF(MED.!V:V,"Parent")</f>
        <v>0</v>
      </c>
    </row>
    <row r="14" spans="1:11" ht="15" x14ac:dyDescent="0.25">
      <c r="A14" s="875" t="s">
        <v>89</v>
      </c>
      <c r="B14" s="876"/>
      <c r="D14" s="84" t="s">
        <v>75</v>
      </c>
      <c r="E14" s="85">
        <f>COUNTIF(MED.!D1:D29, "*M-*-12-*")</f>
        <v>0</v>
      </c>
      <c r="G14" s="88" t="s">
        <v>97</v>
      </c>
      <c r="H14" s="89">
        <f>COUNTIF(MED.!V:V,"District")</f>
        <v>0</v>
      </c>
    </row>
    <row r="15" spans="1:11" ht="15" x14ac:dyDescent="0.25">
      <c r="A15" s="65" t="s">
        <v>69</v>
      </c>
      <c r="B15" s="66">
        <f>COUNTIF(MED.!$Y$2:$Y$26, "Successful")</f>
        <v>0</v>
      </c>
      <c r="D15" s="84" t="s">
        <v>78</v>
      </c>
      <c r="E15" s="85">
        <f>COUNTIF(MED.!D1:D29, "*M-*-01-*")</f>
        <v>0</v>
      </c>
      <c r="G15" s="88" t="s">
        <v>98</v>
      </c>
      <c r="H15" s="89">
        <f>COUNTIF(MED.!V:V,"Both")</f>
        <v>0</v>
      </c>
    </row>
    <row r="16" spans="1:11" ht="15.75" thickBot="1" x14ac:dyDescent="0.3">
      <c r="A16" s="65" t="s">
        <v>70</v>
      </c>
      <c r="B16" s="66">
        <f>COUNTIF(MED.!$Y$2:$Y$26, "Unsuccessful")</f>
        <v>0</v>
      </c>
      <c r="D16" s="84" t="s">
        <v>79</v>
      </c>
      <c r="E16" s="85">
        <f>COUNTIF(MED.!D1:D29, "*M-*-02-*")</f>
        <v>0</v>
      </c>
      <c r="G16" s="90" t="s">
        <v>83</v>
      </c>
      <c r="H16" s="91">
        <f>SUM(H12:H15)</f>
        <v>0</v>
      </c>
    </row>
    <row r="17" spans="1:7" ht="15" x14ac:dyDescent="0.25">
      <c r="A17" s="65" t="s">
        <v>71</v>
      </c>
      <c r="B17" s="66">
        <f>COUNTIF(MED.!$Y$2:$Y$26,"Pending")</f>
        <v>0</v>
      </c>
      <c r="D17" s="84" t="s">
        <v>80</v>
      </c>
      <c r="E17" s="85">
        <f>COUNTIF(MED.!D1:D29, "*M-*-03-*")</f>
        <v>0</v>
      </c>
    </row>
    <row r="18" spans="1:7" ht="15" x14ac:dyDescent="0.25">
      <c r="A18" s="67" t="s">
        <v>67</v>
      </c>
      <c r="B18" s="68">
        <f>+SUM(B15+B16)</f>
        <v>0</v>
      </c>
      <c r="D18" s="84" t="s">
        <v>76</v>
      </c>
      <c r="E18" s="85">
        <f>COUNTIF(MED.!D1:D29, "*M-*-04-*")</f>
        <v>0</v>
      </c>
    </row>
    <row r="19" spans="1:7" ht="15" x14ac:dyDescent="0.25">
      <c r="A19" s="67" t="s">
        <v>48</v>
      </c>
      <c r="B19" s="68">
        <f>SUM($B$10,$B$11)</f>
        <v>0</v>
      </c>
      <c r="D19" s="84" t="s">
        <v>40</v>
      </c>
      <c r="E19" s="85">
        <f>COUNTIF(MED.!D1:D29, "*M-*-05-*")</f>
        <v>0</v>
      </c>
    </row>
    <row r="20" spans="1:7" ht="15" x14ac:dyDescent="0.25">
      <c r="A20" s="67" t="s">
        <v>65</v>
      </c>
      <c r="B20" s="68">
        <f>SUM(B17)</f>
        <v>0</v>
      </c>
      <c r="D20" s="75" t="s">
        <v>41</v>
      </c>
      <c r="E20" s="76">
        <f>COUNTIF(MED.!D1:D29, "*M-*-06-*")</f>
        <v>0</v>
      </c>
    </row>
    <row r="21" spans="1:7" ht="15.75" thickBot="1" x14ac:dyDescent="0.3">
      <c r="A21" s="69" t="s">
        <v>47</v>
      </c>
      <c r="B21" s="70">
        <f>SUM(B18,B20)</f>
        <v>0</v>
      </c>
      <c r="D21" s="304" t="s">
        <v>179</v>
      </c>
      <c r="E21" s="306">
        <f>E5</f>
        <v>0</v>
      </c>
    </row>
    <row r="22" spans="1:7" ht="15" thickBot="1" x14ac:dyDescent="0.4">
      <c r="A22" s="69" t="s">
        <v>87</v>
      </c>
      <c r="B22" s="97" t="e">
        <f>SUM(B15/(B15+B16))</f>
        <v>#DIV/0!</v>
      </c>
      <c r="D22" s="304" t="s">
        <v>701</v>
      </c>
      <c r="E22" s="308">
        <v>0</v>
      </c>
      <c r="F22" s="307" t="s">
        <v>702</v>
      </c>
      <c r="G22" s="902" t="s">
        <v>703</v>
      </c>
    </row>
    <row r="23" spans="1:7" x14ac:dyDescent="0.35">
      <c r="A23" s="65"/>
      <c r="B23" s="66"/>
      <c r="D23" s="141" t="s">
        <v>174</v>
      </c>
      <c r="E23" s="142">
        <f>MAX(MED.!AA2:AA26)</f>
        <v>0</v>
      </c>
      <c r="G23" s="903"/>
    </row>
    <row r="24" spans="1:7" ht="15" thickBot="1" x14ac:dyDescent="0.4">
      <c r="D24" s="143" t="s">
        <v>175</v>
      </c>
      <c r="E24" s="144">
        <f>MIN(MED.!AA2:AA26)</f>
        <v>0</v>
      </c>
      <c r="G24" s="904"/>
    </row>
    <row r="43" spans="1:4" ht="15" thickBot="1" x14ac:dyDescent="0.4"/>
    <row r="44" spans="1:4" x14ac:dyDescent="0.35">
      <c r="A44" s="905" t="s">
        <v>705</v>
      </c>
      <c r="B44" s="906"/>
      <c r="C44" s="906"/>
      <c r="D44" s="907"/>
    </row>
    <row r="45" spans="1:4" x14ac:dyDescent="0.35">
      <c r="A45" s="897" t="s">
        <v>274</v>
      </c>
      <c r="B45" s="898"/>
      <c r="C45" s="898"/>
      <c r="D45" s="309">
        <f>SUM(B8,E5)</f>
        <v>0</v>
      </c>
    </row>
    <row r="46" spans="1:4" x14ac:dyDescent="0.35">
      <c r="A46" s="897" t="s">
        <v>275</v>
      </c>
      <c r="B46" s="898"/>
      <c r="C46" s="899"/>
      <c r="D46" s="309">
        <f>B18</f>
        <v>0</v>
      </c>
    </row>
    <row r="47" spans="1:4" x14ac:dyDescent="0.35">
      <c r="A47" s="897" t="s">
        <v>276</v>
      </c>
      <c r="B47" s="898"/>
      <c r="C47" s="899"/>
      <c r="D47" s="309">
        <f>E5</f>
        <v>0</v>
      </c>
    </row>
    <row r="48" spans="1:4" x14ac:dyDescent="0.35">
      <c r="A48" s="310" t="s">
        <v>277</v>
      </c>
      <c r="B48" s="311"/>
      <c r="C48" s="312"/>
      <c r="D48" s="309">
        <f>E22</f>
        <v>0</v>
      </c>
    </row>
    <row r="49" spans="1:4" x14ac:dyDescent="0.35">
      <c r="A49" s="908" t="s">
        <v>278</v>
      </c>
      <c r="B49" s="909"/>
      <c r="C49" s="312"/>
      <c r="D49" s="309">
        <f>SUM(D46-D47)</f>
        <v>0</v>
      </c>
    </row>
    <row r="50" spans="1:4" x14ac:dyDescent="0.35">
      <c r="A50" s="895" t="s">
        <v>288</v>
      </c>
      <c r="B50" s="896"/>
      <c r="C50" s="896"/>
      <c r="D50" s="309">
        <f>B15</f>
        <v>0</v>
      </c>
    </row>
    <row r="51" spans="1:4" x14ac:dyDescent="0.35">
      <c r="A51" s="897" t="s">
        <v>279</v>
      </c>
      <c r="B51" s="898"/>
      <c r="C51" s="899"/>
      <c r="D51" s="309">
        <f>B20</f>
        <v>0</v>
      </c>
    </row>
    <row r="52" spans="1:4" x14ac:dyDescent="0.35">
      <c r="A52" s="897" t="s">
        <v>280</v>
      </c>
      <c r="B52" s="898"/>
      <c r="C52" s="899"/>
      <c r="D52" s="309">
        <f>B19</f>
        <v>0</v>
      </c>
    </row>
    <row r="53" spans="1:4" ht="15" thickBot="1" x14ac:dyDescent="0.4">
      <c r="A53" s="900" t="s">
        <v>281</v>
      </c>
      <c r="B53" s="901"/>
      <c r="C53" s="901"/>
      <c r="D53" s="313" t="e">
        <f>D50/D49</f>
        <v>#DIV/0!</v>
      </c>
    </row>
    <row r="54" spans="1:4" ht="15" thickBot="1" x14ac:dyDescent="0.4"/>
    <row r="55" spans="1:4" x14ac:dyDescent="0.35">
      <c r="A55" s="890" t="s">
        <v>704</v>
      </c>
      <c r="B55" s="891"/>
      <c r="C55" s="891"/>
      <c r="D55" s="892"/>
    </row>
    <row r="56" spans="1:4" x14ac:dyDescent="0.35">
      <c r="A56" s="885" t="s">
        <v>274</v>
      </c>
      <c r="B56" s="886"/>
      <c r="C56" s="886"/>
      <c r="D56" s="316">
        <v>16</v>
      </c>
    </row>
    <row r="57" spans="1:4" x14ac:dyDescent="0.35">
      <c r="A57" s="885" t="s">
        <v>275</v>
      </c>
      <c r="B57" s="886"/>
      <c r="C57" s="887"/>
      <c r="D57" s="316">
        <v>13</v>
      </c>
    </row>
    <row r="58" spans="1:4" x14ac:dyDescent="0.35">
      <c r="A58" s="885" t="s">
        <v>276</v>
      </c>
      <c r="B58" s="886"/>
      <c r="C58" s="887"/>
      <c r="D58" s="316">
        <v>1</v>
      </c>
    </row>
    <row r="59" spans="1:4" x14ac:dyDescent="0.35">
      <c r="A59" s="317" t="s">
        <v>277</v>
      </c>
      <c r="B59" s="314"/>
      <c r="C59" s="315"/>
      <c r="D59" s="316">
        <v>1</v>
      </c>
    </row>
    <row r="60" spans="1:4" x14ac:dyDescent="0.35">
      <c r="A60" s="893" t="s">
        <v>278</v>
      </c>
      <c r="B60" s="894"/>
      <c r="C60" s="315"/>
      <c r="D60" s="316">
        <v>12</v>
      </c>
    </row>
    <row r="61" spans="1:4" x14ac:dyDescent="0.35">
      <c r="A61" s="883" t="s">
        <v>288</v>
      </c>
      <c r="B61" s="884"/>
      <c r="C61" s="884"/>
      <c r="D61" s="316">
        <v>8</v>
      </c>
    </row>
    <row r="62" spans="1:4" x14ac:dyDescent="0.35">
      <c r="A62" s="885" t="s">
        <v>279</v>
      </c>
      <c r="B62" s="886"/>
      <c r="C62" s="887"/>
      <c r="D62" s="316">
        <v>1</v>
      </c>
    </row>
    <row r="63" spans="1:4" x14ac:dyDescent="0.35">
      <c r="A63" s="885" t="s">
        <v>280</v>
      </c>
      <c r="B63" s="886"/>
      <c r="C63" s="887"/>
      <c r="D63" s="316">
        <v>4</v>
      </c>
    </row>
    <row r="64" spans="1:4" ht="15" thickBot="1" x14ac:dyDescent="0.4">
      <c r="A64" s="888" t="s">
        <v>281</v>
      </c>
      <c r="B64" s="889"/>
      <c r="C64" s="889"/>
      <c r="D64" s="318"/>
    </row>
  </sheetData>
  <customSheetViews>
    <customSheetView guid="{08CA5213-9F2B-4328-B239-3EDB16477A05}" topLeftCell="A28">
      <selection activeCell="E24" sqref="E24"/>
      <pageMargins left="0.7" right="0.7" top="0.75" bottom="0.75" header="0.3" footer="0.3"/>
    </customSheetView>
  </customSheetViews>
  <mergeCells count="25">
    <mergeCell ref="A14:B14"/>
    <mergeCell ref="A1:K1"/>
    <mergeCell ref="G2:H2"/>
    <mergeCell ref="J2:K2"/>
    <mergeCell ref="A7:B7"/>
    <mergeCell ref="G12:H12"/>
    <mergeCell ref="A50:C50"/>
    <mergeCell ref="A51:C51"/>
    <mergeCell ref="A52:C52"/>
    <mergeCell ref="A53:C53"/>
    <mergeCell ref="G22:G24"/>
    <mergeCell ref="A44:D44"/>
    <mergeCell ref="A45:C45"/>
    <mergeCell ref="A46:C46"/>
    <mergeCell ref="A47:C47"/>
    <mergeCell ref="A49:B49"/>
    <mergeCell ref="A61:C61"/>
    <mergeCell ref="A62:C62"/>
    <mergeCell ref="A63:C63"/>
    <mergeCell ref="A64:C64"/>
    <mergeCell ref="A55:D55"/>
    <mergeCell ref="A56:C56"/>
    <mergeCell ref="A57:C57"/>
    <mergeCell ref="A58:C58"/>
    <mergeCell ref="A60:B60"/>
  </mergeCells>
  <conditionalFormatting sqref="A44:D48">
    <cfRule type="cellIs" dxfId="158" priority="14" operator="equal">
      <formula>"""denied"""</formula>
    </cfRule>
  </conditionalFormatting>
  <conditionalFormatting sqref="D44:D53">
    <cfRule type="containsText" dxfId="157" priority="10" operator="containsText" text="Agreement">
      <formula>NOT(ISERROR(SEARCH("Agreement",D44)))</formula>
    </cfRule>
    <cfRule type="containsText" dxfId="156" priority="11" operator="containsText" text="pending">
      <formula>NOT(ISERROR(SEARCH("pending",D44)))</formula>
    </cfRule>
    <cfRule type="containsText" dxfId="155" priority="12" operator="containsText" text="withdrawn">
      <formula>NOT(ISERROR(SEARCH("withdrawn",D44)))</formula>
    </cfRule>
    <cfRule type="containsText" dxfId="154" priority="13" operator="containsText" text="denied">
      <formula>NOT(ISERROR(SEARCH("denied",D44)))</formula>
    </cfRule>
  </conditionalFormatting>
  <conditionalFormatting sqref="D44:D53">
    <cfRule type="containsText" dxfId="153" priority="9" operator="containsText" text="held">
      <formula>NOT(ISERROR(SEARCH("held",D44)))</formula>
    </cfRule>
  </conditionalFormatting>
  <conditionalFormatting sqref="A49 A50:D53 C49:D49">
    <cfRule type="cellIs" dxfId="152" priority="8" operator="equal">
      <formula>"""denied"""</formula>
    </cfRule>
  </conditionalFormatting>
  <conditionalFormatting sqref="A55:D59">
    <cfRule type="cellIs" dxfId="151" priority="7" operator="equal">
      <formula>"""denied"""</formula>
    </cfRule>
  </conditionalFormatting>
  <conditionalFormatting sqref="D55:D64">
    <cfRule type="containsText" dxfId="150" priority="3" operator="containsText" text="Agreement">
      <formula>NOT(ISERROR(SEARCH("Agreement",D55)))</formula>
    </cfRule>
    <cfRule type="containsText" dxfId="149" priority="4" operator="containsText" text="pending">
      <formula>NOT(ISERROR(SEARCH("pending",D55)))</formula>
    </cfRule>
    <cfRule type="containsText" dxfId="148" priority="5" operator="containsText" text="withdrawn">
      <formula>NOT(ISERROR(SEARCH("withdrawn",D55)))</formula>
    </cfRule>
    <cfRule type="containsText" dxfId="147" priority="6" operator="containsText" text="denied">
      <formula>NOT(ISERROR(SEARCH("denied",D55)))</formula>
    </cfRule>
  </conditionalFormatting>
  <conditionalFormatting sqref="D55:D64">
    <cfRule type="containsText" dxfId="146" priority="2" operator="containsText" text="held">
      <formula>NOT(ISERROR(SEARCH("held",D55)))</formula>
    </cfRule>
  </conditionalFormatting>
  <conditionalFormatting sqref="A60 A61:D64 C60:D60">
    <cfRule type="cellIs" dxfId="145" priority="1" operator="equal">
      <formula>"""denied"""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40"/>
  <sheetViews>
    <sheetView workbookViewId="0">
      <pane xSplit="1" topLeftCell="B1" activePane="topRight" state="frozen"/>
      <selection pane="topRight" activeCell="G17" sqref="G17"/>
    </sheetView>
  </sheetViews>
  <sheetFormatPr defaultColWidth="5" defaultRowHeight="14.5" outlineLevelCol="1" x14ac:dyDescent="0.35"/>
  <cols>
    <col min="1" max="1" width="18.81640625" style="606" customWidth="1"/>
    <col min="2" max="2" width="5.81640625" style="732" customWidth="1"/>
    <col min="3" max="3" width="9.7265625" style="336" bestFit="1" customWidth="1"/>
    <col min="4" max="4" width="11.54296875" style="341" bestFit="1" customWidth="1"/>
    <col min="5" max="5" width="9.81640625" style="345" customWidth="1" outlineLevel="1"/>
    <col min="6" max="6" width="9.54296875" style="345" customWidth="1" outlineLevel="1"/>
    <col min="7" max="7" width="10.7265625" style="345" customWidth="1" outlineLevel="1"/>
    <col min="8" max="8" width="13.81640625" style="619" customWidth="1" outlineLevel="1"/>
    <col min="9" max="9" width="17.7265625" style="345" customWidth="1" outlineLevel="1"/>
    <col min="10" max="10" width="23.26953125" style="345" customWidth="1" outlineLevel="1"/>
    <col min="11" max="11" width="9.26953125" style="345" customWidth="1" outlineLevel="1"/>
    <col min="12" max="13" width="6.54296875" style="511" customWidth="1" outlineLevel="1"/>
    <col min="14" max="14" width="16" style="345" customWidth="1" outlineLevel="1"/>
    <col min="15" max="15" width="16.7265625" style="345" customWidth="1" outlineLevel="1"/>
    <col min="16" max="16" width="4.81640625" style="511" customWidth="1" outlineLevel="1"/>
    <col min="17" max="17" width="4.7265625" style="511" customWidth="1" outlineLevel="1"/>
    <col min="18" max="18" width="20.7265625" style="342" customWidth="1" outlineLevel="1"/>
    <col min="19" max="19" width="12.81640625" style="342" customWidth="1" outlineLevel="1"/>
    <col min="20" max="20" width="13.81640625" style="342" customWidth="1" outlineLevel="1"/>
    <col min="21" max="21" width="14.26953125" style="342" customWidth="1" outlineLevel="1"/>
    <col min="22" max="22" width="22.1796875" style="342" customWidth="1" outlineLevel="1"/>
    <col min="23" max="23" width="14.7265625" style="343" customWidth="1" outlineLevel="1"/>
    <col min="24" max="24" width="11.1796875" style="343" customWidth="1" outlineLevel="1"/>
    <col min="25" max="25" width="12.453125" style="343" customWidth="1" outlineLevel="1"/>
    <col min="26" max="26" width="14.453125" style="343" customWidth="1" outlineLevel="1"/>
    <col min="27" max="27" width="10" style="343" customWidth="1" outlineLevel="1"/>
    <col min="28" max="28" width="11.81640625" style="343" customWidth="1" outlineLevel="1"/>
    <col min="29" max="29" width="29" style="344" customWidth="1" outlineLevel="1"/>
    <col min="30" max="30" width="13" style="344" customWidth="1" outlineLevel="1"/>
    <col min="31" max="31" width="5.54296875" style="344" customWidth="1" outlineLevel="1"/>
    <col min="32" max="32" width="10.7265625" style="616" customWidth="1" outlineLevel="1"/>
    <col min="33" max="33" width="3.81640625" style="352" bestFit="1" customWidth="1"/>
    <col min="34" max="35" width="3.81640625" style="349" bestFit="1" customWidth="1"/>
    <col min="36" max="36" width="37.1796875" style="348" hidden="1" customWidth="1" outlineLevel="1"/>
    <col min="37" max="37" width="14.54296875" style="340" customWidth="1" collapsed="1"/>
    <col min="38" max="38" width="13.54296875" style="340" hidden="1" customWidth="1" outlineLevel="1"/>
    <col min="39" max="39" width="5.26953125" style="348" hidden="1" customWidth="1" outlineLevel="1"/>
    <col min="40" max="40" width="9.1796875" style="346" customWidth="1" collapsed="1"/>
    <col min="41" max="41" width="15.453125" style="347" bestFit="1" customWidth="1"/>
    <col min="42" max="42" width="17.54296875" style="550" customWidth="1"/>
    <col min="43" max="44" width="3.81640625" style="350" bestFit="1" customWidth="1"/>
    <col min="45" max="45" width="3.81640625" style="351" bestFit="1" customWidth="1"/>
    <col min="46" max="46" width="15.453125" style="347" bestFit="1" customWidth="1"/>
    <col min="47" max="47" width="15.54296875" style="347" bestFit="1" customWidth="1"/>
    <col min="48" max="48" width="3.1796875" style="350" bestFit="1" customWidth="1"/>
    <col min="49" max="49" width="14.453125" style="375" customWidth="1"/>
    <col min="50" max="50" width="3.26953125" style="351" bestFit="1" customWidth="1"/>
    <col min="51" max="51" width="3.81640625" style="352" bestFit="1" customWidth="1"/>
    <col min="52" max="52" width="17.1796875" style="376" customWidth="1"/>
    <col min="53" max="53" width="3.81640625" style="377" bestFit="1" customWidth="1"/>
    <col min="54" max="54" width="10.7265625" style="353" customWidth="1"/>
    <col min="55" max="55" width="38.26953125" style="354" customWidth="1"/>
    <col min="56" max="16384" width="5" style="336"/>
  </cols>
  <sheetData>
    <row r="1" spans="1:56" s="565" customFormat="1" ht="82.5" customHeight="1" thickBot="1" x14ac:dyDescent="0.3">
      <c r="A1" s="605" t="s">
        <v>706</v>
      </c>
      <c r="B1" s="730" t="s">
        <v>298</v>
      </c>
      <c r="C1" s="337" t="s">
        <v>299</v>
      </c>
      <c r="D1" s="556" t="s">
        <v>724</v>
      </c>
      <c r="E1" s="337" t="s">
        <v>747</v>
      </c>
      <c r="F1" s="337" t="s">
        <v>746</v>
      </c>
      <c r="G1" s="337" t="s">
        <v>748</v>
      </c>
      <c r="H1" s="337" t="s">
        <v>734</v>
      </c>
      <c r="I1" s="337" t="s">
        <v>735</v>
      </c>
      <c r="J1" s="337" t="s">
        <v>736</v>
      </c>
      <c r="K1" s="337" t="s">
        <v>737</v>
      </c>
      <c r="L1" s="337" t="s">
        <v>738</v>
      </c>
      <c r="M1" s="337" t="s">
        <v>739</v>
      </c>
      <c r="N1" s="337" t="s">
        <v>301</v>
      </c>
      <c r="O1" s="337" t="s">
        <v>302</v>
      </c>
      <c r="P1" s="337" t="s">
        <v>303</v>
      </c>
      <c r="Q1" s="337" t="s">
        <v>304</v>
      </c>
      <c r="R1" s="553" t="s">
        <v>839</v>
      </c>
      <c r="S1" s="566" t="s">
        <v>667</v>
      </c>
      <c r="T1" s="566" t="s">
        <v>668</v>
      </c>
      <c r="U1" s="566" t="s">
        <v>295</v>
      </c>
      <c r="V1" s="553" t="s">
        <v>296</v>
      </c>
      <c r="W1" s="553" t="s">
        <v>714</v>
      </c>
      <c r="X1" s="553" t="s">
        <v>715</v>
      </c>
      <c r="Y1" s="553" t="s">
        <v>712</v>
      </c>
      <c r="Z1" s="553" t="s">
        <v>713</v>
      </c>
      <c r="AA1" s="553" t="s">
        <v>740</v>
      </c>
      <c r="AB1" s="553" t="s">
        <v>741</v>
      </c>
      <c r="AC1" s="553" t="s">
        <v>709</v>
      </c>
      <c r="AD1" s="553" t="s">
        <v>722</v>
      </c>
      <c r="AE1" s="553" t="s">
        <v>723</v>
      </c>
      <c r="AF1" s="553" t="s">
        <v>718</v>
      </c>
      <c r="AG1" s="557" t="s">
        <v>707</v>
      </c>
      <c r="AH1" s="557" t="s">
        <v>729</v>
      </c>
      <c r="AI1" s="557" t="s">
        <v>730</v>
      </c>
      <c r="AJ1" s="558" t="s">
        <v>152</v>
      </c>
      <c r="AK1" s="554" t="s">
        <v>710</v>
      </c>
      <c r="AL1" s="554" t="s">
        <v>742</v>
      </c>
      <c r="AM1" s="557" t="s">
        <v>711</v>
      </c>
      <c r="AN1" s="553" t="s">
        <v>2</v>
      </c>
      <c r="AO1" s="551" t="s">
        <v>870</v>
      </c>
      <c r="AP1" s="551" t="s">
        <v>153</v>
      </c>
      <c r="AQ1" s="559" t="s">
        <v>886</v>
      </c>
      <c r="AR1" s="559" t="s">
        <v>154</v>
      </c>
      <c r="AS1" s="559" t="s">
        <v>888</v>
      </c>
      <c r="AT1" s="552" t="s">
        <v>744</v>
      </c>
      <c r="AU1" s="552" t="s">
        <v>745</v>
      </c>
      <c r="AV1" s="560" t="s">
        <v>726</v>
      </c>
      <c r="AW1" s="561" t="s">
        <v>708</v>
      </c>
      <c r="AX1" s="562" t="s">
        <v>731</v>
      </c>
      <c r="AY1" s="557" t="s">
        <v>155</v>
      </c>
      <c r="AZ1" s="561" t="s">
        <v>156</v>
      </c>
      <c r="BA1" s="563" t="s">
        <v>871</v>
      </c>
      <c r="BB1" s="549" t="s">
        <v>869</v>
      </c>
      <c r="BC1" s="555" t="s">
        <v>151</v>
      </c>
      <c r="BD1" s="564"/>
    </row>
    <row r="2" spans="1:56" s="608" customFormat="1" ht="15" x14ac:dyDescent="0.25">
      <c r="A2" s="607"/>
      <c r="B2" s="731" t="e">
        <f>VLOOKUP(A2, SDs!_xlnm.Print_Area, 2, FALSE)</f>
        <v>#N/A</v>
      </c>
      <c r="H2" s="618"/>
      <c r="L2" s="617"/>
      <c r="M2" s="617"/>
      <c r="P2" s="617"/>
      <c r="Q2" s="617"/>
      <c r="R2" s="339" t="e">
        <f>VLOOKUP(A2,SDs!A14:C166,3,FALSE)</f>
        <v>#N/A</v>
      </c>
      <c r="S2" s="339" t="e">
        <f>VLOOKUP(A2,SDs!A15:D167,4,FALSE)</f>
        <v>#N/A</v>
      </c>
      <c r="T2" s="339" t="e">
        <f>VLOOKUP(A2,SDs!A15:E167,5,FALSE)</f>
        <v>#N/A</v>
      </c>
      <c r="U2" s="339" t="e">
        <f>VLOOKUP(A2, SDs!_xlnm.Print_Area, 6, FALSE)</f>
        <v>#N/A</v>
      </c>
      <c r="V2" s="339" t="e">
        <f>VLOOKUP(A2, SDs!_xlnm.Print_Area, 7, FALSE)</f>
        <v>#N/A</v>
      </c>
      <c r="W2" s="338" t="e">
        <f>VLOOKUP(A2,SDs!A15:P167,13,FALSE)</f>
        <v>#N/A</v>
      </c>
      <c r="X2" s="338" t="e">
        <f>VLOOKUP(A2,SDs!A15:Q167,14,FALSE)</f>
        <v>#N/A</v>
      </c>
      <c r="Y2" s="338" t="e">
        <f>VLOOKUP(A2,SDs!A15:R167,15,FALSE)</f>
        <v>#N/A</v>
      </c>
      <c r="Z2" s="338" t="e">
        <f>VLOOKUP(A2,SDs!A15:S167,16,FALSE)</f>
        <v>#N/A</v>
      </c>
      <c r="AA2" s="338" t="e">
        <f>VLOOKUP(A2,SDs!A15:R167,17,FALSE)</f>
        <v>#N/A</v>
      </c>
      <c r="AB2" s="338" t="e">
        <f>VLOOKUP(A2,SDs!A15:S167,18,FALSE)</f>
        <v>#N/A</v>
      </c>
      <c r="AC2" s="338" t="e">
        <f>VLOOKUP(A2,SDs!A15:T167,9,FALSE)</f>
        <v>#N/A</v>
      </c>
      <c r="AD2" s="338" t="e">
        <f>VLOOKUP(A2,SDs!A15:U167,10,FALSE)</f>
        <v>#N/A</v>
      </c>
      <c r="AE2" s="338" t="e">
        <f>VLOOKUP(A2,SDs!A15:V167,11,FALSE)</f>
        <v>#N/A</v>
      </c>
      <c r="AF2" s="596" t="e">
        <f>VLOOKUP(A2,SDs!A15:W167,12,FALSE)</f>
        <v>#N/A</v>
      </c>
      <c r="AG2" s="352"/>
      <c r="AH2" s="609"/>
      <c r="AI2" s="609"/>
      <c r="AJ2" s="609"/>
      <c r="AK2" s="595"/>
      <c r="AL2" s="610" t="e">
        <f>VLOOKUP(AK2,DR!A$2:B$22,2,FALSE)</f>
        <v>#N/A</v>
      </c>
      <c r="AM2" s="609"/>
      <c r="AN2" s="611" t="e">
        <f>VLOOKUP(A2, SDs!_xlnm.Print_Area, 8, FALSE)</f>
        <v>#N/A</v>
      </c>
      <c r="AO2" s="550"/>
      <c r="AP2" s="612"/>
      <c r="AQ2" s="350"/>
      <c r="AR2" s="350"/>
      <c r="AS2" s="615"/>
      <c r="AT2" s="550"/>
      <c r="AU2" s="550"/>
      <c r="AV2" s="350"/>
      <c r="AW2" s="612"/>
      <c r="AX2" s="500"/>
      <c r="AY2" s="352"/>
      <c r="AZ2" s="612"/>
      <c r="BA2" s="377"/>
      <c r="BB2" s="613"/>
      <c r="BC2" s="614"/>
    </row>
    <row r="3" spans="1:56" s="608" customFormat="1" ht="15" x14ac:dyDescent="0.25">
      <c r="A3" s="607"/>
      <c r="B3" s="731" t="e">
        <f>VLOOKUP(A3, SDs!_xlnm.Print_Area, 2, FALSE)</f>
        <v>#N/A</v>
      </c>
      <c r="H3" s="618"/>
      <c r="L3" s="617"/>
      <c r="M3" s="617"/>
      <c r="P3" s="617"/>
      <c r="Q3" s="617"/>
      <c r="R3" s="339" t="e">
        <f>VLOOKUP(A3,SDs!A15:C167,3,FALSE)</f>
        <v>#N/A</v>
      </c>
      <c r="S3" s="339" t="e">
        <f>VLOOKUP(A3,SDs!A16:D168,4,FALSE)</f>
        <v>#N/A</v>
      </c>
      <c r="T3" s="339" t="e">
        <f>VLOOKUP(A3,SDs!A16:E168,5,FALSE)</f>
        <v>#N/A</v>
      </c>
      <c r="U3" s="339" t="e">
        <f>VLOOKUP(A3, SDs!_xlnm.Print_Area, 6, FALSE)</f>
        <v>#N/A</v>
      </c>
      <c r="V3" s="339" t="e">
        <f>VLOOKUP(A3, SDs!_xlnm.Print_Area, 7, FALSE)</f>
        <v>#N/A</v>
      </c>
      <c r="W3" s="338" t="e">
        <f>VLOOKUP(A3,SDs!A16:P168,13,FALSE)</f>
        <v>#N/A</v>
      </c>
      <c r="X3" s="338" t="e">
        <f>VLOOKUP(A3,SDs!A16:Q168,14,FALSE)</f>
        <v>#N/A</v>
      </c>
      <c r="Y3" s="338" t="e">
        <f>VLOOKUP(A3,SDs!A16:R168,15,FALSE)</f>
        <v>#N/A</v>
      </c>
      <c r="Z3" s="338" t="e">
        <f>VLOOKUP(A3,SDs!A16:S168,16,FALSE)</f>
        <v>#N/A</v>
      </c>
      <c r="AA3" s="338" t="e">
        <f>VLOOKUP(A3,SDs!A16:R168,17,FALSE)</f>
        <v>#N/A</v>
      </c>
      <c r="AB3" s="338" t="e">
        <f>VLOOKUP(A3,SDs!A16:S168,18,FALSE)</f>
        <v>#N/A</v>
      </c>
      <c r="AC3" s="338" t="e">
        <f>VLOOKUP(A3,SDs!A16:T168,9,FALSE)</f>
        <v>#N/A</v>
      </c>
      <c r="AD3" s="338" t="e">
        <f>VLOOKUP(A3,SDs!A16:U168,10,FALSE)</f>
        <v>#N/A</v>
      </c>
      <c r="AE3" s="338" t="e">
        <f>VLOOKUP(A3,SDs!A16:V168,11,FALSE)</f>
        <v>#N/A</v>
      </c>
      <c r="AF3" s="596" t="e">
        <f>VLOOKUP(A3,SDs!A16:W168,12,FALSE)</f>
        <v>#N/A</v>
      </c>
      <c r="AG3" s="352"/>
      <c r="AH3" s="609"/>
      <c r="AI3" s="609"/>
      <c r="AJ3" s="609"/>
      <c r="AK3" s="595"/>
      <c r="AL3" s="610" t="e">
        <f>VLOOKUP(AK3,DR!A$2:B$22,2,FALSE)</f>
        <v>#N/A</v>
      </c>
      <c r="AM3" s="609"/>
      <c r="AN3" s="611" t="e">
        <f>VLOOKUP(A3, SDs!_xlnm.Print_Area, 8, FALSE)</f>
        <v>#N/A</v>
      </c>
      <c r="AO3" s="550"/>
      <c r="AP3" s="612"/>
      <c r="AQ3" s="350"/>
      <c r="AR3" s="350"/>
      <c r="AS3" s="615"/>
      <c r="AT3" s="550"/>
      <c r="AU3" s="550"/>
      <c r="AV3" s="350"/>
      <c r="AW3" s="612"/>
      <c r="AX3" s="500"/>
      <c r="AY3" s="352"/>
      <c r="AZ3" s="612"/>
      <c r="BA3" s="377"/>
      <c r="BB3" s="613"/>
      <c r="BC3" s="614"/>
    </row>
    <row r="4" spans="1:56" s="608" customFormat="1" ht="15" x14ac:dyDescent="0.25">
      <c r="A4" s="607"/>
      <c r="B4" s="731" t="e">
        <f>VLOOKUP(A4, SDs!_xlnm.Print_Area, 2, FALSE)</f>
        <v>#N/A</v>
      </c>
      <c r="H4" s="618"/>
      <c r="L4" s="617"/>
      <c r="M4" s="617"/>
      <c r="P4" s="617"/>
      <c r="Q4" s="617"/>
      <c r="R4" s="339" t="e">
        <f>VLOOKUP(A4,SDs!A16:C168,3,FALSE)</f>
        <v>#N/A</v>
      </c>
      <c r="S4" s="339" t="e">
        <f>VLOOKUP(A4,SDs!A17:D169,4,FALSE)</f>
        <v>#N/A</v>
      </c>
      <c r="T4" s="339" t="e">
        <f>VLOOKUP(A4,SDs!A17:E169,5,FALSE)</f>
        <v>#N/A</v>
      </c>
      <c r="U4" s="339" t="e">
        <f>VLOOKUP(A4, SDs!_xlnm.Print_Area, 6, FALSE)</f>
        <v>#N/A</v>
      </c>
      <c r="V4" s="339" t="e">
        <f>VLOOKUP(A4, SDs!_xlnm.Print_Area, 7, FALSE)</f>
        <v>#N/A</v>
      </c>
      <c r="W4" s="338" t="e">
        <f>VLOOKUP(A4,SDs!A17:P169,13,FALSE)</f>
        <v>#N/A</v>
      </c>
      <c r="X4" s="338" t="e">
        <f>VLOOKUP(A4,SDs!A17:Q169,14,FALSE)</f>
        <v>#N/A</v>
      </c>
      <c r="Y4" s="338" t="e">
        <f>VLOOKUP(A4,SDs!A17:R169,15,FALSE)</f>
        <v>#N/A</v>
      </c>
      <c r="Z4" s="338" t="e">
        <f>VLOOKUP(A4,SDs!A17:S169,16,FALSE)</f>
        <v>#N/A</v>
      </c>
      <c r="AA4" s="338" t="e">
        <f>VLOOKUP(A4,SDs!A17:R169,17,FALSE)</f>
        <v>#N/A</v>
      </c>
      <c r="AB4" s="338" t="e">
        <f>VLOOKUP(A4,SDs!A17:S169,18,FALSE)</f>
        <v>#N/A</v>
      </c>
      <c r="AC4" s="338" t="e">
        <f>VLOOKUP(A4,SDs!A17:T169,9,FALSE)</f>
        <v>#N/A</v>
      </c>
      <c r="AD4" s="338" t="e">
        <f>VLOOKUP(A4,SDs!A17:U169,10,FALSE)</f>
        <v>#N/A</v>
      </c>
      <c r="AE4" s="338" t="e">
        <f>VLOOKUP(A4,SDs!A17:V169,11,FALSE)</f>
        <v>#N/A</v>
      </c>
      <c r="AF4" s="596" t="e">
        <f>VLOOKUP(A4,SDs!A17:W169,12,FALSE)</f>
        <v>#N/A</v>
      </c>
      <c r="AG4" s="352"/>
      <c r="AH4" s="609"/>
      <c r="AI4" s="609"/>
      <c r="AJ4" s="609"/>
      <c r="AK4" s="595"/>
      <c r="AL4" s="610" t="e">
        <f>VLOOKUP(AK4,DR!A$2:B$22,2,FALSE)</f>
        <v>#N/A</v>
      </c>
      <c r="AM4" s="609"/>
      <c r="AN4" s="611" t="e">
        <f>VLOOKUP(A4, SDs!_xlnm.Print_Area, 8, FALSE)</f>
        <v>#N/A</v>
      </c>
      <c r="AO4" s="550"/>
      <c r="AP4" s="612"/>
      <c r="AQ4" s="350"/>
      <c r="AR4" s="350"/>
      <c r="AS4" s="615"/>
      <c r="AT4" s="550"/>
      <c r="AU4" s="550"/>
      <c r="AV4" s="350"/>
      <c r="AW4" s="612"/>
      <c r="AX4" s="500"/>
      <c r="AY4" s="352"/>
      <c r="AZ4" s="612"/>
      <c r="BA4" s="377"/>
      <c r="BB4" s="613"/>
      <c r="BC4" s="614"/>
    </row>
    <row r="5" spans="1:56" s="608" customFormat="1" ht="15" x14ac:dyDescent="0.25">
      <c r="A5" s="607"/>
      <c r="B5" s="731" t="e">
        <f>VLOOKUP(A5, SDs!_xlnm.Print_Area, 2, FALSE)</f>
        <v>#N/A</v>
      </c>
      <c r="H5" s="618"/>
      <c r="L5" s="617"/>
      <c r="M5" s="617"/>
      <c r="P5" s="617"/>
      <c r="Q5" s="617"/>
      <c r="R5" s="339" t="e">
        <f>VLOOKUP(A5,SDs!A17:C169,3,FALSE)</f>
        <v>#N/A</v>
      </c>
      <c r="S5" s="339" t="e">
        <f>VLOOKUP(A5,SDs!A18:D170,4,FALSE)</f>
        <v>#N/A</v>
      </c>
      <c r="T5" s="339" t="e">
        <f>VLOOKUP(A5,SDs!A18:E170,5,FALSE)</f>
        <v>#N/A</v>
      </c>
      <c r="U5" s="339" t="e">
        <f>VLOOKUP(A5, SDs!_xlnm.Print_Area, 6, FALSE)</f>
        <v>#N/A</v>
      </c>
      <c r="V5" s="339" t="e">
        <f>VLOOKUP(A5, SDs!_xlnm.Print_Area, 7, FALSE)</f>
        <v>#N/A</v>
      </c>
      <c r="W5" s="338" t="e">
        <f>VLOOKUP(A5,SDs!A18:P170,13,FALSE)</f>
        <v>#N/A</v>
      </c>
      <c r="X5" s="338" t="e">
        <f>VLOOKUP(A5,SDs!A18:Q170,14,FALSE)</f>
        <v>#N/A</v>
      </c>
      <c r="Y5" s="338" t="e">
        <f>VLOOKUP(A5,SDs!A18:R170,15,FALSE)</f>
        <v>#N/A</v>
      </c>
      <c r="Z5" s="338" t="e">
        <f>VLOOKUP(A5,SDs!A18:S170,16,FALSE)</f>
        <v>#N/A</v>
      </c>
      <c r="AA5" s="338" t="e">
        <f>VLOOKUP(A5,SDs!A18:R170,17,FALSE)</f>
        <v>#N/A</v>
      </c>
      <c r="AB5" s="338" t="e">
        <f>VLOOKUP(A5,SDs!A18:S170,18,FALSE)</f>
        <v>#N/A</v>
      </c>
      <c r="AC5" s="338" t="e">
        <f>VLOOKUP(A5,SDs!A18:T170,9,FALSE)</f>
        <v>#N/A</v>
      </c>
      <c r="AD5" s="338" t="e">
        <f>VLOOKUP(A5,SDs!A18:U170,10,FALSE)</f>
        <v>#N/A</v>
      </c>
      <c r="AE5" s="338" t="e">
        <f>VLOOKUP(A5,SDs!A18:V170,11,FALSE)</f>
        <v>#N/A</v>
      </c>
      <c r="AF5" s="596" t="e">
        <f>VLOOKUP(A5,SDs!A18:W170,12,FALSE)</f>
        <v>#N/A</v>
      </c>
      <c r="AG5" s="352"/>
      <c r="AH5" s="609"/>
      <c r="AI5" s="609"/>
      <c r="AJ5" s="609"/>
      <c r="AK5" s="595"/>
      <c r="AL5" s="610" t="e">
        <f>VLOOKUP(AK5,DR!A$2:B$22,2,FALSE)</f>
        <v>#N/A</v>
      </c>
      <c r="AM5" s="609"/>
      <c r="AN5" s="611" t="e">
        <f>VLOOKUP(A5, SDs!_xlnm.Print_Area, 8, FALSE)</f>
        <v>#N/A</v>
      </c>
      <c r="AO5" s="550"/>
      <c r="AP5" s="612"/>
      <c r="AQ5" s="350"/>
      <c r="AR5" s="350"/>
      <c r="AS5" s="615"/>
      <c r="AT5" s="550"/>
      <c r="AU5" s="550"/>
      <c r="AV5" s="350"/>
      <c r="AW5" s="612"/>
      <c r="AX5" s="500"/>
      <c r="AY5" s="352"/>
      <c r="AZ5" s="612"/>
      <c r="BA5" s="377"/>
      <c r="BB5" s="613"/>
      <c r="BC5" s="614"/>
    </row>
    <row r="6" spans="1:56" s="608" customFormat="1" ht="15" x14ac:dyDescent="0.25">
      <c r="A6" s="607"/>
      <c r="B6" s="731" t="e">
        <f>VLOOKUP(A6, SDs!_xlnm.Print_Area, 2, FALSE)</f>
        <v>#N/A</v>
      </c>
      <c r="H6" s="618"/>
      <c r="L6" s="617"/>
      <c r="M6" s="617"/>
      <c r="P6" s="617"/>
      <c r="Q6" s="617"/>
      <c r="R6" s="339" t="e">
        <f>VLOOKUP(A6,SDs!A18:C170,3,FALSE)</f>
        <v>#N/A</v>
      </c>
      <c r="S6" s="339" t="e">
        <f>VLOOKUP(A6,SDs!A19:D171,4,FALSE)</f>
        <v>#N/A</v>
      </c>
      <c r="T6" s="339" t="e">
        <f>VLOOKUP(A6,SDs!A19:E171,5,FALSE)</f>
        <v>#N/A</v>
      </c>
      <c r="U6" s="339" t="e">
        <f>VLOOKUP(A6, SDs!_xlnm.Print_Area, 6, FALSE)</f>
        <v>#N/A</v>
      </c>
      <c r="V6" s="339" t="e">
        <f>VLOOKUP(A6, SDs!_xlnm.Print_Area, 7, FALSE)</f>
        <v>#N/A</v>
      </c>
      <c r="W6" s="338" t="e">
        <f>VLOOKUP(A6,SDs!A19:P171,13,FALSE)</f>
        <v>#N/A</v>
      </c>
      <c r="X6" s="338" t="e">
        <f>VLOOKUP(A6,SDs!A19:Q171,14,FALSE)</f>
        <v>#N/A</v>
      </c>
      <c r="Y6" s="338" t="e">
        <f>VLOOKUP(A6,SDs!A19:R171,15,FALSE)</f>
        <v>#N/A</v>
      </c>
      <c r="Z6" s="338" t="e">
        <f>VLOOKUP(A6,SDs!A19:S171,16,FALSE)</f>
        <v>#N/A</v>
      </c>
      <c r="AA6" s="338" t="e">
        <f>VLOOKUP(A6,SDs!A19:R171,17,FALSE)</f>
        <v>#N/A</v>
      </c>
      <c r="AB6" s="338" t="e">
        <f>VLOOKUP(A6,SDs!A19:S171,18,FALSE)</f>
        <v>#N/A</v>
      </c>
      <c r="AC6" s="338" t="e">
        <f>VLOOKUP(A6,SDs!A19:T171,9,FALSE)</f>
        <v>#N/A</v>
      </c>
      <c r="AD6" s="338" t="e">
        <f>VLOOKUP(A6,SDs!A19:U171,10,FALSE)</f>
        <v>#N/A</v>
      </c>
      <c r="AE6" s="338" t="e">
        <f>VLOOKUP(A6,SDs!A19:V171,11,FALSE)</f>
        <v>#N/A</v>
      </c>
      <c r="AF6" s="596" t="e">
        <f>VLOOKUP(A6,SDs!A19:W171,12,FALSE)</f>
        <v>#N/A</v>
      </c>
      <c r="AG6" s="352"/>
      <c r="AH6" s="609"/>
      <c r="AI6" s="609"/>
      <c r="AJ6" s="609"/>
      <c r="AK6" s="595"/>
      <c r="AL6" s="610" t="e">
        <f>VLOOKUP(AK6,DR!A$2:B$22,2,FALSE)</f>
        <v>#N/A</v>
      </c>
      <c r="AM6" s="609"/>
      <c r="AN6" s="611" t="e">
        <f>VLOOKUP(A6, SDs!_xlnm.Print_Area, 8, FALSE)</f>
        <v>#N/A</v>
      </c>
      <c r="AO6" s="550"/>
      <c r="AP6" s="612"/>
      <c r="AQ6" s="350"/>
      <c r="AR6" s="350"/>
      <c r="AS6" s="615"/>
      <c r="AT6" s="550"/>
      <c r="AU6" s="550"/>
      <c r="AV6" s="350"/>
      <c r="AW6" s="612"/>
      <c r="AX6" s="500"/>
      <c r="AY6" s="352"/>
      <c r="AZ6" s="612"/>
      <c r="BA6" s="377"/>
      <c r="BB6" s="613"/>
      <c r="BC6" s="614"/>
    </row>
    <row r="7" spans="1:56" s="608" customFormat="1" ht="15" x14ac:dyDescent="0.25">
      <c r="A7" s="607"/>
      <c r="B7" s="731" t="e">
        <f>VLOOKUP(A7, SDs!_xlnm.Print_Area, 2, FALSE)</f>
        <v>#N/A</v>
      </c>
      <c r="H7" s="618"/>
      <c r="L7" s="617"/>
      <c r="M7" s="617"/>
      <c r="P7" s="617"/>
      <c r="Q7" s="617"/>
      <c r="R7" s="339" t="e">
        <f>VLOOKUP(A7,SDs!A19:C171,3,FALSE)</f>
        <v>#N/A</v>
      </c>
      <c r="S7" s="339" t="e">
        <f>VLOOKUP(A7,SDs!A20:D172,4,FALSE)</f>
        <v>#N/A</v>
      </c>
      <c r="T7" s="339" t="e">
        <f>VLOOKUP(A7,SDs!A20:E172,5,FALSE)</f>
        <v>#N/A</v>
      </c>
      <c r="U7" s="339" t="e">
        <f>VLOOKUP(A7, SDs!_xlnm.Print_Area, 6, FALSE)</f>
        <v>#N/A</v>
      </c>
      <c r="V7" s="339" t="e">
        <f>VLOOKUP(A7, SDs!_xlnm.Print_Area, 7, FALSE)</f>
        <v>#N/A</v>
      </c>
      <c r="W7" s="338" t="e">
        <f>VLOOKUP(A7,SDs!A20:P172,13,FALSE)</f>
        <v>#N/A</v>
      </c>
      <c r="X7" s="338" t="e">
        <f>VLOOKUP(A7,SDs!A20:Q172,14,FALSE)</f>
        <v>#N/A</v>
      </c>
      <c r="Y7" s="338" t="e">
        <f>VLOOKUP(A7,SDs!A20:R172,15,FALSE)</f>
        <v>#N/A</v>
      </c>
      <c r="Z7" s="338" t="e">
        <f>VLOOKUP(A7,SDs!A20:S172,16,FALSE)</f>
        <v>#N/A</v>
      </c>
      <c r="AA7" s="338" t="e">
        <f>VLOOKUP(A7,SDs!A20:R172,17,FALSE)</f>
        <v>#N/A</v>
      </c>
      <c r="AB7" s="338" t="e">
        <f>VLOOKUP(A7,SDs!A20:S172,18,FALSE)</f>
        <v>#N/A</v>
      </c>
      <c r="AC7" s="338" t="e">
        <f>VLOOKUP(A7,SDs!A20:T172,9,FALSE)</f>
        <v>#N/A</v>
      </c>
      <c r="AD7" s="338" t="e">
        <f>VLOOKUP(A7,SDs!A20:U172,10,FALSE)</f>
        <v>#N/A</v>
      </c>
      <c r="AE7" s="338" t="e">
        <f>VLOOKUP(A7,SDs!A20:V172,11,FALSE)</f>
        <v>#N/A</v>
      </c>
      <c r="AF7" s="596" t="e">
        <f>VLOOKUP(A7,SDs!A20:W172,12,FALSE)</f>
        <v>#N/A</v>
      </c>
      <c r="AG7" s="352"/>
      <c r="AH7" s="609"/>
      <c r="AI7" s="609"/>
      <c r="AJ7" s="609"/>
      <c r="AK7" s="595"/>
      <c r="AL7" s="610" t="e">
        <f>VLOOKUP(AK7,DR!A$2:B$22,2,FALSE)</f>
        <v>#N/A</v>
      </c>
      <c r="AM7" s="609"/>
      <c r="AN7" s="611" t="e">
        <f>VLOOKUP(A7, SDs!_xlnm.Print_Area, 8, FALSE)</f>
        <v>#N/A</v>
      </c>
      <c r="AO7" s="550"/>
      <c r="AP7" s="612"/>
      <c r="AQ7" s="350"/>
      <c r="AR7" s="350"/>
      <c r="AS7" s="615"/>
      <c r="AT7" s="550"/>
      <c r="AU7" s="550"/>
      <c r="AV7" s="350"/>
      <c r="AW7" s="612"/>
      <c r="AX7" s="500"/>
      <c r="AY7" s="352"/>
      <c r="AZ7" s="612"/>
      <c r="BA7" s="377"/>
      <c r="BB7" s="613"/>
      <c r="BC7" s="614"/>
    </row>
    <row r="8" spans="1:56" s="608" customFormat="1" ht="15" x14ac:dyDescent="0.25">
      <c r="A8" s="607"/>
      <c r="B8" s="731" t="e">
        <f>VLOOKUP(A8, SDs!_xlnm.Print_Area, 2, FALSE)</f>
        <v>#N/A</v>
      </c>
      <c r="H8" s="618"/>
      <c r="L8" s="617"/>
      <c r="M8" s="617"/>
      <c r="P8" s="617"/>
      <c r="Q8" s="617"/>
      <c r="R8" s="339" t="e">
        <f>VLOOKUP(A8,SDs!A20:C172,3,FALSE)</f>
        <v>#N/A</v>
      </c>
      <c r="S8" s="339" t="e">
        <f>VLOOKUP(A8,SDs!A21:D173,4,FALSE)</f>
        <v>#N/A</v>
      </c>
      <c r="T8" s="339" t="e">
        <f>VLOOKUP(A8,SDs!A21:E173,5,FALSE)</f>
        <v>#N/A</v>
      </c>
      <c r="U8" s="339" t="e">
        <f>VLOOKUP(A8, SDs!_xlnm.Print_Area, 6, FALSE)</f>
        <v>#N/A</v>
      </c>
      <c r="V8" s="339" t="e">
        <f>VLOOKUP(A8, SDs!_xlnm.Print_Area, 7, FALSE)</f>
        <v>#N/A</v>
      </c>
      <c r="W8" s="338" t="e">
        <f>VLOOKUP(A8,SDs!A21:P173,13,FALSE)</f>
        <v>#N/A</v>
      </c>
      <c r="X8" s="338" t="e">
        <f>VLOOKUP(A8,SDs!A21:Q173,14,FALSE)</f>
        <v>#N/A</v>
      </c>
      <c r="Y8" s="338" t="e">
        <f>VLOOKUP(A8,SDs!A21:R173,15,FALSE)</f>
        <v>#N/A</v>
      </c>
      <c r="Z8" s="338" t="e">
        <f>VLOOKUP(A8,SDs!A21:S173,16,FALSE)</f>
        <v>#N/A</v>
      </c>
      <c r="AA8" s="338" t="e">
        <f>VLOOKUP(A8,SDs!A21:R173,17,FALSE)</f>
        <v>#N/A</v>
      </c>
      <c r="AB8" s="338" t="e">
        <f>VLOOKUP(A8,SDs!A21:S173,18,FALSE)</f>
        <v>#N/A</v>
      </c>
      <c r="AC8" s="338" t="e">
        <f>VLOOKUP(A8,SDs!A21:T173,9,FALSE)</f>
        <v>#N/A</v>
      </c>
      <c r="AD8" s="338" t="e">
        <f>VLOOKUP(A8,SDs!A21:U173,10,FALSE)</f>
        <v>#N/A</v>
      </c>
      <c r="AE8" s="338" t="e">
        <f>VLOOKUP(A8,SDs!A21:V173,11,FALSE)</f>
        <v>#N/A</v>
      </c>
      <c r="AF8" s="596" t="e">
        <f>VLOOKUP(A8,SDs!A21:W173,12,FALSE)</f>
        <v>#N/A</v>
      </c>
      <c r="AG8" s="352"/>
      <c r="AH8" s="609"/>
      <c r="AI8" s="609"/>
      <c r="AJ8" s="609"/>
      <c r="AK8" s="595"/>
      <c r="AL8" s="610" t="e">
        <f>VLOOKUP(AK8,DR!A$2:B$22,2,FALSE)</f>
        <v>#N/A</v>
      </c>
      <c r="AM8" s="609"/>
      <c r="AN8" s="611" t="e">
        <f>VLOOKUP(A8, SDs!_xlnm.Print_Area, 8, FALSE)</f>
        <v>#N/A</v>
      </c>
      <c r="AO8" s="550"/>
      <c r="AP8" s="612"/>
      <c r="AQ8" s="350"/>
      <c r="AR8" s="350"/>
      <c r="AS8" s="615"/>
      <c r="AT8" s="550"/>
      <c r="AU8" s="550"/>
      <c r="AV8" s="350"/>
      <c r="AW8" s="612"/>
      <c r="AX8" s="500"/>
      <c r="AY8" s="352"/>
      <c r="AZ8" s="612"/>
      <c r="BA8" s="377"/>
      <c r="BB8" s="613"/>
      <c r="BC8" s="614"/>
    </row>
    <row r="9" spans="1:56" s="608" customFormat="1" ht="15" x14ac:dyDescent="0.25">
      <c r="A9" s="607"/>
      <c r="B9" s="731" t="e">
        <f>VLOOKUP(A9, SDs!_xlnm.Print_Area, 2, FALSE)</f>
        <v>#N/A</v>
      </c>
      <c r="H9" s="618"/>
      <c r="L9" s="617"/>
      <c r="M9" s="617"/>
      <c r="P9" s="617"/>
      <c r="Q9" s="617"/>
      <c r="R9" s="339" t="e">
        <f>VLOOKUP(A9,SDs!A21:C173,3,FALSE)</f>
        <v>#N/A</v>
      </c>
      <c r="S9" s="339" t="e">
        <f>VLOOKUP(A9,SDs!A22:D174,4,FALSE)</f>
        <v>#N/A</v>
      </c>
      <c r="T9" s="339" t="e">
        <f>VLOOKUP(A9,SDs!A22:E174,5,FALSE)</f>
        <v>#N/A</v>
      </c>
      <c r="U9" s="339" t="e">
        <f>VLOOKUP(A9, SDs!_xlnm.Print_Area, 6, FALSE)</f>
        <v>#N/A</v>
      </c>
      <c r="V9" s="339" t="e">
        <f>VLOOKUP(A9, SDs!_xlnm.Print_Area, 7, FALSE)</f>
        <v>#N/A</v>
      </c>
      <c r="W9" s="338" t="e">
        <f>VLOOKUP(A9,SDs!A22:P174,13,FALSE)</f>
        <v>#N/A</v>
      </c>
      <c r="X9" s="338" t="e">
        <f>VLOOKUP(A9,SDs!A22:Q174,14,FALSE)</f>
        <v>#N/A</v>
      </c>
      <c r="Y9" s="338" t="e">
        <f>VLOOKUP(A9,SDs!A22:R174,15,FALSE)</f>
        <v>#N/A</v>
      </c>
      <c r="Z9" s="338" t="e">
        <f>VLOOKUP(A9,SDs!A22:S174,16,FALSE)</f>
        <v>#N/A</v>
      </c>
      <c r="AA9" s="338" t="e">
        <f>VLOOKUP(A9,SDs!A22:R174,17,FALSE)</f>
        <v>#N/A</v>
      </c>
      <c r="AB9" s="338" t="e">
        <f>VLOOKUP(A9,SDs!A22:S174,18,FALSE)</f>
        <v>#N/A</v>
      </c>
      <c r="AC9" s="338" t="e">
        <f>VLOOKUP(A9,SDs!A22:T174,9,FALSE)</f>
        <v>#N/A</v>
      </c>
      <c r="AD9" s="338" t="e">
        <f>VLOOKUP(A9,SDs!A22:U174,10,FALSE)</f>
        <v>#N/A</v>
      </c>
      <c r="AE9" s="338" t="e">
        <f>VLOOKUP(A9,SDs!A22:V174,11,FALSE)</f>
        <v>#N/A</v>
      </c>
      <c r="AF9" s="596" t="e">
        <f>VLOOKUP(A9,SDs!A22:W174,12,FALSE)</f>
        <v>#N/A</v>
      </c>
      <c r="AG9" s="352"/>
      <c r="AH9" s="609"/>
      <c r="AI9" s="609"/>
      <c r="AJ9" s="609"/>
      <c r="AK9" s="595"/>
      <c r="AL9" s="610" t="e">
        <f>VLOOKUP(AK9,DR!A$2:B$22,2,FALSE)</f>
        <v>#N/A</v>
      </c>
      <c r="AM9" s="609"/>
      <c r="AN9" s="611" t="e">
        <f>VLOOKUP(A9, SDs!_xlnm.Print_Area, 8, FALSE)</f>
        <v>#N/A</v>
      </c>
      <c r="AO9" s="550"/>
      <c r="AP9" s="612"/>
      <c r="AQ9" s="350"/>
      <c r="AR9" s="350"/>
      <c r="AS9" s="615"/>
      <c r="AT9" s="550"/>
      <c r="AU9" s="550"/>
      <c r="AV9" s="350"/>
      <c r="AW9" s="612"/>
      <c r="AX9" s="500"/>
      <c r="AY9" s="352"/>
      <c r="AZ9" s="612"/>
      <c r="BA9" s="377"/>
      <c r="BB9" s="613"/>
      <c r="BC9" s="614"/>
    </row>
    <row r="10" spans="1:56" s="608" customFormat="1" ht="15" x14ac:dyDescent="0.25">
      <c r="A10" s="607"/>
      <c r="B10" s="731" t="e">
        <f>VLOOKUP(A10, SDs!_xlnm.Print_Area, 2, FALSE)</f>
        <v>#N/A</v>
      </c>
      <c r="H10" s="618"/>
      <c r="L10" s="617"/>
      <c r="M10" s="617"/>
      <c r="P10" s="617"/>
      <c r="Q10" s="617"/>
      <c r="R10" s="339" t="e">
        <f>VLOOKUP(A10,SDs!A22:C174,3,FALSE)</f>
        <v>#N/A</v>
      </c>
      <c r="S10" s="339" t="e">
        <f>VLOOKUP(A10,SDs!A23:D175,4,FALSE)</f>
        <v>#N/A</v>
      </c>
      <c r="T10" s="339" t="e">
        <f>VLOOKUP(A10,SDs!A23:E175,5,FALSE)</f>
        <v>#N/A</v>
      </c>
      <c r="U10" s="339" t="e">
        <f>VLOOKUP(A10, SDs!_xlnm.Print_Area, 6, FALSE)</f>
        <v>#N/A</v>
      </c>
      <c r="V10" s="339" t="e">
        <f>VLOOKUP(A10, SDs!_xlnm.Print_Area, 7, FALSE)</f>
        <v>#N/A</v>
      </c>
      <c r="W10" s="338" t="e">
        <f>VLOOKUP(A10,SDs!A23:P175,13,FALSE)</f>
        <v>#N/A</v>
      </c>
      <c r="X10" s="338" t="e">
        <f>VLOOKUP(A10,SDs!A23:Q175,14,FALSE)</f>
        <v>#N/A</v>
      </c>
      <c r="Y10" s="338" t="e">
        <f>VLOOKUP(A10,SDs!A23:R175,15,FALSE)</f>
        <v>#N/A</v>
      </c>
      <c r="Z10" s="338" t="e">
        <f>VLOOKUP(A10,SDs!A23:S175,16,FALSE)</f>
        <v>#N/A</v>
      </c>
      <c r="AA10" s="338" t="e">
        <f>VLOOKUP(A10,SDs!A23:R175,17,FALSE)</f>
        <v>#N/A</v>
      </c>
      <c r="AB10" s="338" t="e">
        <f>VLOOKUP(A10,SDs!A23:S175,18,FALSE)</f>
        <v>#N/A</v>
      </c>
      <c r="AC10" s="338" t="e">
        <f>VLOOKUP(A10,SDs!A23:T175,9,FALSE)</f>
        <v>#N/A</v>
      </c>
      <c r="AD10" s="338" t="e">
        <f>VLOOKUP(A10,SDs!A23:U175,10,FALSE)</f>
        <v>#N/A</v>
      </c>
      <c r="AE10" s="338" t="e">
        <f>VLOOKUP(A10,SDs!A23:V175,11,FALSE)</f>
        <v>#N/A</v>
      </c>
      <c r="AF10" s="596" t="e">
        <f>VLOOKUP(A10,SDs!A23:W175,12,FALSE)</f>
        <v>#N/A</v>
      </c>
      <c r="AG10" s="352"/>
      <c r="AH10" s="609"/>
      <c r="AI10" s="609"/>
      <c r="AJ10" s="609"/>
      <c r="AK10" s="595"/>
      <c r="AL10" s="610" t="e">
        <f>VLOOKUP(AK10,DR!A$2:B$22,2,FALSE)</f>
        <v>#N/A</v>
      </c>
      <c r="AM10" s="609"/>
      <c r="AN10" s="611" t="e">
        <f>VLOOKUP(A10, SDs!_xlnm.Print_Area, 8, FALSE)</f>
        <v>#N/A</v>
      </c>
      <c r="AO10" s="550"/>
      <c r="AP10" s="612"/>
      <c r="AQ10" s="350"/>
      <c r="AR10" s="350"/>
      <c r="AS10" s="615"/>
      <c r="AT10" s="550"/>
      <c r="AU10" s="550"/>
      <c r="AV10" s="350"/>
      <c r="AW10" s="612"/>
      <c r="AX10" s="500"/>
      <c r="AY10" s="352"/>
      <c r="AZ10" s="612"/>
      <c r="BA10" s="377"/>
      <c r="BB10" s="613"/>
      <c r="BC10" s="614"/>
    </row>
    <row r="11" spans="1:56" s="608" customFormat="1" ht="15" x14ac:dyDescent="0.25">
      <c r="A11" s="607"/>
      <c r="B11" s="731" t="e">
        <f>VLOOKUP(A11, SDs!_xlnm.Print_Area, 2, FALSE)</f>
        <v>#N/A</v>
      </c>
      <c r="H11" s="618"/>
      <c r="L11" s="617"/>
      <c r="M11" s="617"/>
      <c r="P11" s="617"/>
      <c r="Q11" s="617"/>
      <c r="R11" s="339" t="e">
        <f>VLOOKUP(A11,SDs!A23:C175,3,FALSE)</f>
        <v>#N/A</v>
      </c>
      <c r="S11" s="339" t="e">
        <f>VLOOKUP(A11,SDs!A24:D176,4,FALSE)</f>
        <v>#N/A</v>
      </c>
      <c r="T11" s="339" t="e">
        <f>VLOOKUP(A11,SDs!A24:E176,5,FALSE)</f>
        <v>#N/A</v>
      </c>
      <c r="U11" s="339" t="e">
        <f>VLOOKUP(A11, SDs!_xlnm.Print_Area, 6, FALSE)</f>
        <v>#N/A</v>
      </c>
      <c r="V11" s="339" t="e">
        <f>VLOOKUP(A11, SDs!_xlnm.Print_Area, 7, FALSE)</f>
        <v>#N/A</v>
      </c>
      <c r="W11" s="338" t="e">
        <f>VLOOKUP(A11,SDs!A24:P176,13,FALSE)</f>
        <v>#N/A</v>
      </c>
      <c r="X11" s="338" t="e">
        <f>VLOOKUP(A11,SDs!A24:Q176,14,FALSE)</f>
        <v>#N/A</v>
      </c>
      <c r="Y11" s="338" t="e">
        <f>VLOOKUP(A11,SDs!A24:R176,15,FALSE)</f>
        <v>#N/A</v>
      </c>
      <c r="Z11" s="338" t="e">
        <f>VLOOKUP(A11,SDs!A24:S176,16,FALSE)</f>
        <v>#N/A</v>
      </c>
      <c r="AA11" s="338" t="e">
        <f>VLOOKUP(A11,SDs!A24:R176,17,FALSE)</f>
        <v>#N/A</v>
      </c>
      <c r="AB11" s="338" t="e">
        <f>VLOOKUP(A11,SDs!A24:S176,18,FALSE)</f>
        <v>#N/A</v>
      </c>
      <c r="AC11" s="338" t="e">
        <f>VLOOKUP(A11,SDs!A24:T176,9,FALSE)</f>
        <v>#N/A</v>
      </c>
      <c r="AD11" s="338" t="e">
        <f>VLOOKUP(A11,SDs!A24:U176,10,FALSE)</f>
        <v>#N/A</v>
      </c>
      <c r="AE11" s="338" t="e">
        <f>VLOOKUP(A11,SDs!A24:V176,11,FALSE)</f>
        <v>#N/A</v>
      </c>
      <c r="AF11" s="596" t="e">
        <f>VLOOKUP(A11,SDs!A24:W176,12,FALSE)</f>
        <v>#N/A</v>
      </c>
      <c r="AG11" s="352"/>
      <c r="AH11" s="609"/>
      <c r="AI11" s="609"/>
      <c r="AJ11" s="609"/>
      <c r="AK11" s="595"/>
      <c r="AL11" s="610" t="e">
        <f>VLOOKUP(AK11,DR!A$2:B$22,2,FALSE)</f>
        <v>#N/A</v>
      </c>
      <c r="AM11" s="609"/>
      <c r="AN11" s="611" t="e">
        <f>VLOOKUP(A11, SDs!_xlnm.Print_Area, 8, FALSE)</f>
        <v>#N/A</v>
      </c>
      <c r="AO11" s="550"/>
      <c r="AP11" s="612"/>
      <c r="AQ11" s="350"/>
      <c r="AR11" s="350"/>
      <c r="AS11" s="615"/>
      <c r="AT11" s="550"/>
      <c r="AU11" s="550"/>
      <c r="AV11" s="350"/>
      <c r="AW11" s="612"/>
      <c r="AX11" s="500"/>
      <c r="AY11" s="352"/>
      <c r="AZ11" s="612"/>
      <c r="BA11" s="377"/>
      <c r="BB11" s="613"/>
      <c r="BC11" s="614"/>
    </row>
    <row r="12" spans="1:56" s="608" customFormat="1" ht="15" x14ac:dyDescent="0.25">
      <c r="A12" s="607"/>
      <c r="B12" s="731" t="e">
        <f>VLOOKUP(A12, SDs!_xlnm.Print_Area, 2, FALSE)</f>
        <v>#N/A</v>
      </c>
      <c r="H12" s="618"/>
      <c r="L12" s="617"/>
      <c r="M12" s="617"/>
      <c r="P12" s="617"/>
      <c r="Q12" s="617"/>
      <c r="R12" s="339" t="e">
        <f>VLOOKUP(A12,SDs!A24:C176,3,FALSE)</f>
        <v>#N/A</v>
      </c>
      <c r="S12" s="339" t="e">
        <f>VLOOKUP(A12,SDs!A25:D177,4,FALSE)</f>
        <v>#N/A</v>
      </c>
      <c r="T12" s="339" t="e">
        <f>VLOOKUP(A12,SDs!A25:E177,5,FALSE)</f>
        <v>#N/A</v>
      </c>
      <c r="U12" s="339" t="e">
        <f>VLOOKUP(A12, SDs!_xlnm.Print_Area, 6, FALSE)</f>
        <v>#N/A</v>
      </c>
      <c r="V12" s="339" t="e">
        <f>VLOOKUP(A12, SDs!_xlnm.Print_Area, 7, FALSE)</f>
        <v>#N/A</v>
      </c>
      <c r="W12" s="338" t="e">
        <f>VLOOKUP(A12,SDs!A25:P177,13,FALSE)</f>
        <v>#N/A</v>
      </c>
      <c r="X12" s="338" t="e">
        <f>VLOOKUP(A12,SDs!A25:Q177,14,FALSE)</f>
        <v>#N/A</v>
      </c>
      <c r="Y12" s="338" t="e">
        <f>VLOOKUP(A12,SDs!A25:R177,15,FALSE)</f>
        <v>#N/A</v>
      </c>
      <c r="Z12" s="338" t="e">
        <f>VLOOKUP(A12,SDs!A25:S177,16,FALSE)</f>
        <v>#N/A</v>
      </c>
      <c r="AA12" s="338" t="e">
        <f>VLOOKUP(A12,SDs!A25:R177,17,FALSE)</f>
        <v>#N/A</v>
      </c>
      <c r="AB12" s="338" t="e">
        <f>VLOOKUP(A12,SDs!A25:S177,18,FALSE)</f>
        <v>#N/A</v>
      </c>
      <c r="AC12" s="338" t="e">
        <f>VLOOKUP(A12,SDs!A25:T177,9,FALSE)</f>
        <v>#N/A</v>
      </c>
      <c r="AD12" s="338" t="e">
        <f>VLOOKUP(A12,SDs!A25:U177,10,FALSE)</f>
        <v>#N/A</v>
      </c>
      <c r="AE12" s="338" t="e">
        <f>VLOOKUP(A12,SDs!A25:V177,11,FALSE)</f>
        <v>#N/A</v>
      </c>
      <c r="AF12" s="596" t="e">
        <f>VLOOKUP(A12,SDs!A25:W177,12,FALSE)</f>
        <v>#N/A</v>
      </c>
      <c r="AG12" s="352"/>
      <c r="AH12" s="609"/>
      <c r="AI12" s="609"/>
      <c r="AJ12" s="609"/>
      <c r="AK12" s="595"/>
      <c r="AL12" s="610" t="e">
        <f>VLOOKUP(AK12,DR!A$2:B$22,2,FALSE)</f>
        <v>#N/A</v>
      </c>
      <c r="AM12" s="609"/>
      <c r="AN12" s="611" t="e">
        <f>VLOOKUP(A12, SDs!_xlnm.Print_Area, 8, FALSE)</f>
        <v>#N/A</v>
      </c>
      <c r="AO12" s="550"/>
      <c r="AP12" s="612"/>
      <c r="AQ12" s="350"/>
      <c r="AR12" s="350"/>
      <c r="AS12" s="615"/>
      <c r="AT12" s="550"/>
      <c r="AU12" s="550"/>
      <c r="AV12" s="350"/>
      <c r="AW12" s="612"/>
      <c r="AX12" s="500"/>
      <c r="AY12" s="352"/>
      <c r="AZ12" s="612"/>
      <c r="BA12" s="377"/>
      <c r="BB12" s="613"/>
      <c r="BC12" s="614"/>
    </row>
    <row r="13" spans="1:56" s="608" customFormat="1" ht="15" x14ac:dyDescent="0.25">
      <c r="A13" s="607"/>
      <c r="B13" s="731" t="e">
        <f>VLOOKUP(A13, SDs!_xlnm.Print_Area, 2, FALSE)</f>
        <v>#N/A</v>
      </c>
      <c r="H13" s="618"/>
      <c r="L13" s="617"/>
      <c r="M13" s="617"/>
      <c r="P13" s="617"/>
      <c r="Q13" s="617"/>
      <c r="R13" s="339" t="e">
        <f>VLOOKUP(A13,SDs!A25:C177,3,FALSE)</f>
        <v>#N/A</v>
      </c>
      <c r="S13" s="339" t="e">
        <f>VLOOKUP(A13,SDs!A26:D178,4,FALSE)</f>
        <v>#N/A</v>
      </c>
      <c r="T13" s="339" t="e">
        <f>VLOOKUP(A13,SDs!A26:E178,5,FALSE)</f>
        <v>#N/A</v>
      </c>
      <c r="U13" s="339" t="e">
        <f>VLOOKUP(A13, SDs!_xlnm.Print_Area, 6, FALSE)</f>
        <v>#N/A</v>
      </c>
      <c r="V13" s="339" t="e">
        <f>VLOOKUP(A13, SDs!_xlnm.Print_Area, 7, FALSE)</f>
        <v>#N/A</v>
      </c>
      <c r="W13" s="338" t="e">
        <f>VLOOKUP(A13,SDs!A26:P178,13,FALSE)</f>
        <v>#N/A</v>
      </c>
      <c r="X13" s="338" t="e">
        <f>VLOOKUP(A13,SDs!A26:Q178,14,FALSE)</f>
        <v>#N/A</v>
      </c>
      <c r="Y13" s="338" t="e">
        <f>VLOOKUP(A13,SDs!A26:R178,15,FALSE)</f>
        <v>#N/A</v>
      </c>
      <c r="Z13" s="338" t="e">
        <f>VLOOKUP(A13,SDs!A26:S178,16,FALSE)</f>
        <v>#N/A</v>
      </c>
      <c r="AA13" s="338" t="e">
        <f>VLOOKUP(A13,SDs!A26:R178,17,FALSE)</f>
        <v>#N/A</v>
      </c>
      <c r="AB13" s="338" t="e">
        <f>VLOOKUP(A13,SDs!A26:S178,18,FALSE)</f>
        <v>#N/A</v>
      </c>
      <c r="AC13" s="338" t="e">
        <f>VLOOKUP(A13,SDs!A26:T178,9,FALSE)</f>
        <v>#N/A</v>
      </c>
      <c r="AD13" s="338" t="e">
        <f>VLOOKUP(A13,SDs!A26:U178,10,FALSE)</f>
        <v>#N/A</v>
      </c>
      <c r="AE13" s="338" t="e">
        <f>VLOOKUP(A13,SDs!A26:V178,11,FALSE)</f>
        <v>#N/A</v>
      </c>
      <c r="AF13" s="596" t="e">
        <f>VLOOKUP(A13,SDs!A26:W178,12,FALSE)</f>
        <v>#N/A</v>
      </c>
      <c r="AG13" s="352"/>
      <c r="AH13" s="609"/>
      <c r="AI13" s="609"/>
      <c r="AJ13" s="609"/>
      <c r="AK13" s="595"/>
      <c r="AL13" s="610" t="e">
        <f>VLOOKUP(AK13,DR!A$2:B$22,2,FALSE)</f>
        <v>#N/A</v>
      </c>
      <c r="AM13" s="609"/>
      <c r="AN13" s="611" t="e">
        <f>VLOOKUP(A13, SDs!_xlnm.Print_Area, 8, FALSE)</f>
        <v>#N/A</v>
      </c>
      <c r="AO13" s="550"/>
      <c r="AP13" s="612"/>
      <c r="AQ13" s="350"/>
      <c r="AR13" s="350"/>
      <c r="AS13" s="615"/>
      <c r="AT13" s="550"/>
      <c r="AU13" s="550"/>
      <c r="AV13" s="350"/>
      <c r="AW13" s="612"/>
      <c r="AX13" s="500"/>
      <c r="AY13" s="352"/>
      <c r="AZ13" s="612"/>
      <c r="BA13" s="377"/>
      <c r="BB13" s="613"/>
      <c r="BC13" s="614"/>
    </row>
    <row r="14" spans="1:56" s="608" customFormat="1" ht="15" x14ac:dyDescent="0.25">
      <c r="A14" s="607"/>
      <c r="B14" s="731" t="e">
        <f>VLOOKUP(A14, SDs!_xlnm.Print_Area, 2, FALSE)</f>
        <v>#N/A</v>
      </c>
      <c r="H14" s="618"/>
      <c r="L14" s="617"/>
      <c r="M14" s="617"/>
      <c r="P14" s="617"/>
      <c r="Q14" s="617"/>
      <c r="R14" s="339" t="e">
        <f>VLOOKUP(A14,SDs!A26:C178,3,FALSE)</f>
        <v>#N/A</v>
      </c>
      <c r="S14" s="339" t="e">
        <f>VLOOKUP(A14,SDs!A27:D179,4,FALSE)</f>
        <v>#N/A</v>
      </c>
      <c r="T14" s="339" t="e">
        <f>VLOOKUP(A14,SDs!A27:E179,5,FALSE)</f>
        <v>#N/A</v>
      </c>
      <c r="U14" s="339" t="e">
        <f>VLOOKUP(A14, SDs!_xlnm.Print_Area, 6, FALSE)</f>
        <v>#N/A</v>
      </c>
      <c r="V14" s="339" t="e">
        <f>VLOOKUP(A14, SDs!_xlnm.Print_Area, 7, FALSE)</f>
        <v>#N/A</v>
      </c>
      <c r="W14" s="338" t="e">
        <f>VLOOKUP(A14,SDs!A27:P179,13,FALSE)</f>
        <v>#N/A</v>
      </c>
      <c r="X14" s="338" t="e">
        <f>VLOOKUP(A14,SDs!A27:Q179,14,FALSE)</f>
        <v>#N/A</v>
      </c>
      <c r="Y14" s="338" t="e">
        <f>VLOOKUP(A14,SDs!A27:R179,15,FALSE)</f>
        <v>#N/A</v>
      </c>
      <c r="Z14" s="338" t="e">
        <f>VLOOKUP(A14,SDs!A27:S179,16,FALSE)</f>
        <v>#N/A</v>
      </c>
      <c r="AA14" s="338" t="e">
        <f>VLOOKUP(A14,SDs!A27:R179,17,FALSE)</f>
        <v>#N/A</v>
      </c>
      <c r="AB14" s="338" t="e">
        <f>VLOOKUP(A14,SDs!A27:S179,18,FALSE)</f>
        <v>#N/A</v>
      </c>
      <c r="AC14" s="338" t="e">
        <f>VLOOKUP(A14,SDs!A27:T179,9,FALSE)</f>
        <v>#N/A</v>
      </c>
      <c r="AD14" s="338" t="e">
        <f>VLOOKUP(A14,SDs!A27:U179,10,FALSE)</f>
        <v>#N/A</v>
      </c>
      <c r="AE14" s="338" t="e">
        <f>VLOOKUP(A14,SDs!A27:V179,11,FALSE)</f>
        <v>#N/A</v>
      </c>
      <c r="AF14" s="596" t="e">
        <f>VLOOKUP(A14,SDs!A27:W179,12,FALSE)</f>
        <v>#N/A</v>
      </c>
      <c r="AG14" s="352"/>
      <c r="AH14" s="609"/>
      <c r="AI14" s="609"/>
      <c r="AJ14" s="609"/>
      <c r="AK14" s="595"/>
      <c r="AL14" s="610" t="e">
        <f>VLOOKUP(AK14,DR!A$2:B$22,2,FALSE)</f>
        <v>#N/A</v>
      </c>
      <c r="AM14" s="609"/>
      <c r="AN14" s="611" t="e">
        <f>VLOOKUP(A14, SDs!_xlnm.Print_Area, 8, FALSE)</f>
        <v>#N/A</v>
      </c>
      <c r="AO14" s="550"/>
      <c r="AP14" s="612"/>
      <c r="AQ14" s="350"/>
      <c r="AR14" s="350"/>
      <c r="AS14" s="615"/>
      <c r="AT14" s="550"/>
      <c r="AU14" s="550"/>
      <c r="AV14" s="350"/>
      <c r="AW14" s="612"/>
      <c r="AX14" s="500"/>
      <c r="AY14" s="352"/>
      <c r="AZ14" s="612"/>
      <c r="BA14" s="377"/>
      <c r="BB14" s="613"/>
      <c r="BC14" s="614"/>
    </row>
    <row r="15" spans="1:56" s="608" customFormat="1" ht="15" x14ac:dyDescent="0.25">
      <c r="A15" s="607"/>
      <c r="B15" s="731" t="e">
        <f>VLOOKUP(A15, SDs!_xlnm.Print_Area, 2, FALSE)</f>
        <v>#N/A</v>
      </c>
      <c r="H15" s="618"/>
      <c r="L15" s="617"/>
      <c r="M15" s="617"/>
      <c r="P15" s="617"/>
      <c r="Q15" s="617"/>
      <c r="R15" s="339" t="e">
        <f>VLOOKUP(A15,SDs!A27:C179,3,FALSE)</f>
        <v>#N/A</v>
      </c>
      <c r="S15" s="339" t="e">
        <f>VLOOKUP(A15,SDs!A28:D180,4,FALSE)</f>
        <v>#N/A</v>
      </c>
      <c r="T15" s="339" t="e">
        <f>VLOOKUP(A15,SDs!A28:E180,5,FALSE)</f>
        <v>#N/A</v>
      </c>
      <c r="U15" s="339" t="e">
        <f>VLOOKUP(A15, SDs!_xlnm.Print_Area, 6, FALSE)</f>
        <v>#N/A</v>
      </c>
      <c r="V15" s="339" t="e">
        <f>VLOOKUP(A15, SDs!_xlnm.Print_Area, 7, FALSE)</f>
        <v>#N/A</v>
      </c>
      <c r="W15" s="338" t="e">
        <f>VLOOKUP(A15,SDs!A28:P180,13,FALSE)</f>
        <v>#N/A</v>
      </c>
      <c r="X15" s="338" t="e">
        <f>VLOOKUP(A15,SDs!A28:Q180,14,FALSE)</f>
        <v>#N/A</v>
      </c>
      <c r="Y15" s="338" t="e">
        <f>VLOOKUP(A15,SDs!A28:R180,15,FALSE)</f>
        <v>#N/A</v>
      </c>
      <c r="Z15" s="338" t="e">
        <f>VLOOKUP(A15,SDs!A28:S180,16,FALSE)</f>
        <v>#N/A</v>
      </c>
      <c r="AA15" s="338" t="e">
        <f>VLOOKUP(A15,SDs!A28:R180,17,FALSE)</f>
        <v>#N/A</v>
      </c>
      <c r="AB15" s="338" t="e">
        <f>VLOOKUP(A15,SDs!A28:S180,18,FALSE)</f>
        <v>#N/A</v>
      </c>
      <c r="AC15" s="338" t="e">
        <f>VLOOKUP(A15,SDs!A28:T180,9,FALSE)</f>
        <v>#N/A</v>
      </c>
      <c r="AD15" s="338" t="e">
        <f>VLOOKUP(A15,SDs!A28:U180,10,FALSE)</f>
        <v>#N/A</v>
      </c>
      <c r="AE15" s="338" t="e">
        <f>VLOOKUP(A15,SDs!A28:V180,11,FALSE)</f>
        <v>#N/A</v>
      </c>
      <c r="AF15" s="596" t="e">
        <f>VLOOKUP(A15,SDs!A28:W180,12,FALSE)</f>
        <v>#N/A</v>
      </c>
      <c r="AG15" s="352"/>
      <c r="AH15" s="609"/>
      <c r="AI15" s="609"/>
      <c r="AJ15" s="609"/>
      <c r="AK15" s="595"/>
      <c r="AL15" s="610" t="e">
        <f>VLOOKUP(AK15,DR!A$2:B$22,2,FALSE)</f>
        <v>#N/A</v>
      </c>
      <c r="AM15" s="609"/>
      <c r="AN15" s="611" t="e">
        <f>VLOOKUP(A15, SDs!_xlnm.Print_Area, 8, FALSE)</f>
        <v>#N/A</v>
      </c>
      <c r="AO15" s="550"/>
      <c r="AP15" s="612"/>
      <c r="AQ15" s="350"/>
      <c r="AR15" s="350"/>
      <c r="AS15" s="615"/>
      <c r="AT15" s="550"/>
      <c r="AU15" s="550"/>
      <c r="AV15" s="350"/>
      <c r="AW15" s="612"/>
      <c r="AX15" s="500"/>
      <c r="AY15" s="352"/>
      <c r="AZ15" s="612"/>
      <c r="BA15" s="377"/>
      <c r="BB15" s="613"/>
      <c r="BC15" s="614"/>
    </row>
    <row r="16" spans="1:56" s="608" customFormat="1" ht="15" x14ac:dyDescent="0.25">
      <c r="A16" s="607"/>
      <c r="B16" s="731" t="e">
        <f>VLOOKUP(A16, SDs!_xlnm.Print_Area, 2, FALSE)</f>
        <v>#N/A</v>
      </c>
      <c r="H16" s="618"/>
      <c r="L16" s="617"/>
      <c r="M16" s="617"/>
      <c r="P16" s="617"/>
      <c r="Q16" s="617"/>
      <c r="R16" s="339" t="e">
        <f>VLOOKUP(A16,SDs!A28:C180,3,FALSE)</f>
        <v>#N/A</v>
      </c>
      <c r="S16" s="339" t="e">
        <f>VLOOKUP(A16,SDs!A29:D181,4,FALSE)</f>
        <v>#N/A</v>
      </c>
      <c r="T16" s="339" t="e">
        <f>VLOOKUP(A16,SDs!A29:E181,5,FALSE)</f>
        <v>#N/A</v>
      </c>
      <c r="U16" s="339" t="e">
        <f>VLOOKUP(A16, SDs!_xlnm.Print_Area, 6, FALSE)</f>
        <v>#N/A</v>
      </c>
      <c r="V16" s="339" t="e">
        <f>VLOOKUP(A16, SDs!_xlnm.Print_Area, 7, FALSE)</f>
        <v>#N/A</v>
      </c>
      <c r="W16" s="338" t="e">
        <f>VLOOKUP(A16,SDs!A29:P181,13,FALSE)</f>
        <v>#N/A</v>
      </c>
      <c r="X16" s="338" t="e">
        <f>VLOOKUP(A16,SDs!A29:Q181,14,FALSE)</f>
        <v>#N/A</v>
      </c>
      <c r="Y16" s="338" t="e">
        <f>VLOOKUP(A16,SDs!A29:R181,15,FALSE)</f>
        <v>#N/A</v>
      </c>
      <c r="Z16" s="338" t="e">
        <f>VLOOKUP(A16,SDs!A29:S181,16,FALSE)</f>
        <v>#N/A</v>
      </c>
      <c r="AA16" s="338" t="e">
        <f>VLOOKUP(A16,SDs!A29:R181,17,FALSE)</f>
        <v>#N/A</v>
      </c>
      <c r="AB16" s="338" t="e">
        <f>VLOOKUP(A16,SDs!A29:S181,18,FALSE)</f>
        <v>#N/A</v>
      </c>
      <c r="AC16" s="338" t="e">
        <f>VLOOKUP(A16,SDs!A29:T181,9,FALSE)</f>
        <v>#N/A</v>
      </c>
      <c r="AD16" s="338" t="e">
        <f>VLOOKUP(A16,SDs!A29:U181,10,FALSE)</f>
        <v>#N/A</v>
      </c>
      <c r="AE16" s="338" t="e">
        <f>VLOOKUP(A16,SDs!A29:V181,11,FALSE)</f>
        <v>#N/A</v>
      </c>
      <c r="AF16" s="596" t="e">
        <f>VLOOKUP(A16,SDs!A29:W181,12,FALSE)</f>
        <v>#N/A</v>
      </c>
      <c r="AG16" s="352"/>
      <c r="AH16" s="609"/>
      <c r="AI16" s="609"/>
      <c r="AJ16" s="609"/>
      <c r="AK16" s="595"/>
      <c r="AL16" s="610" t="e">
        <f>VLOOKUP(AK16,DR!A$2:B$22,2,FALSE)</f>
        <v>#N/A</v>
      </c>
      <c r="AM16" s="609"/>
      <c r="AN16" s="611" t="e">
        <f>VLOOKUP(A16, SDs!_xlnm.Print_Area, 8, FALSE)</f>
        <v>#N/A</v>
      </c>
      <c r="AO16" s="550"/>
      <c r="AP16" s="612"/>
      <c r="AQ16" s="350"/>
      <c r="AR16" s="350"/>
      <c r="AS16" s="615"/>
      <c r="AT16" s="550"/>
      <c r="AU16" s="550"/>
      <c r="AV16" s="350"/>
      <c r="AW16" s="612"/>
      <c r="AX16" s="500"/>
      <c r="AY16" s="352"/>
      <c r="AZ16" s="612"/>
      <c r="BA16" s="377"/>
      <c r="BB16" s="613"/>
      <c r="BC16" s="614"/>
    </row>
    <row r="17" spans="1:55" s="608" customFormat="1" ht="15" x14ac:dyDescent="0.25">
      <c r="A17" s="607"/>
      <c r="B17" s="731" t="e">
        <f>VLOOKUP(A17, SDs!_xlnm.Print_Area, 2, FALSE)</f>
        <v>#N/A</v>
      </c>
      <c r="H17" s="618"/>
      <c r="L17" s="617"/>
      <c r="M17" s="617"/>
      <c r="P17" s="617"/>
      <c r="Q17" s="617"/>
      <c r="R17" s="339" t="e">
        <f>VLOOKUP(A17,SDs!A29:C181,3,FALSE)</f>
        <v>#N/A</v>
      </c>
      <c r="S17" s="339" t="e">
        <f>VLOOKUP(A17,SDs!A30:D182,4,FALSE)</f>
        <v>#N/A</v>
      </c>
      <c r="T17" s="339" t="e">
        <f>VLOOKUP(A17,SDs!A30:E182,5,FALSE)</f>
        <v>#N/A</v>
      </c>
      <c r="U17" s="339" t="e">
        <f>VLOOKUP(A17, SDs!_xlnm.Print_Area, 6, FALSE)</f>
        <v>#N/A</v>
      </c>
      <c r="V17" s="339" t="e">
        <f>VLOOKUP(A17, SDs!_xlnm.Print_Area, 7, FALSE)</f>
        <v>#N/A</v>
      </c>
      <c r="W17" s="338" t="e">
        <f>VLOOKUP(A17,SDs!A30:P182,13,FALSE)</f>
        <v>#N/A</v>
      </c>
      <c r="X17" s="338" t="e">
        <f>VLOOKUP(A17,SDs!A30:Q182,14,FALSE)</f>
        <v>#N/A</v>
      </c>
      <c r="Y17" s="338" t="e">
        <f>VLOOKUP(A17,SDs!A30:R182,15,FALSE)</f>
        <v>#N/A</v>
      </c>
      <c r="Z17" s="338" t="e">
        <f>VLOOKUP(A17,SDs!A30:S182,16,FALSE)</f>
        <v>#N/A</v>
      </c>
      <c r="AA17" s="338" t="e">
        <f>VLOOKUP(A17,SDs!A30:R182,17,FALSE)</f>
        <v>#N/A</v>
      </c>
      <c r="AB17" s="338" t="e">
        <f>VLOOKUP(A17,SDs!A30:S182,18,FALSE)</f>
        <v>#N/A</v>
      </c>
      <c r="AC17" s="338" t="e">
        <f>VLOOKUP(A17,SDs!A30:T182,9,FALSE)</f>
        <v>#N/A</v>
      </c>
      <c r="AD17" s="338" t="e">
        <f>VLOOKUP(A17,SDs!A30:U182,10,FALSE)</f>
        <v>#N/A</v>
      </c>
      <c r="AE17" s="338" t="e">
        <f>VLOOKUP(A17,SDs!A30:V182,11,FALSE)</f>
        <v>#N/A</v>
      </c>
      <c r="AF17" s="596" t="e">
        <f>VLOOKUP(A17,SDs!A30:W182,12,FALSE)</f>
        <v>#N/A</v>
      </c>
      <c r="AG17" s="352"/>
      <c r="AH17" s="609"/>
      <c r="AI17" s="609"/>
      <c r="AJ17" s="609"/>
      <c r="AK17" s="595"/>
      <c r="AL17" s="610" t="e">
        <f>VLOOKUP(AK17,DR!A$2:B$22,2,FALSE)</f>
        <v>#N/A</v>
      </c>
      <c r="AM17" s="609"/>
      <c r="AN17" s="611" t="e">
        <f>VLOOKUP(A17, SDs!_xlnm.Print_Area, 8, FALSE)</f>
        <v>#N/A</v>
      </c>
      <c r="AO17" s="550"/>
      <c r="AP17" s="612"/>
      <c r="AQ17" s="350"/>
      <c r="AR17" s="350"/>
      <c r="AS17" s="615"/>
      <c r="AT17" s="550"/>
      <c r="AU17" s="550"/>
      <c r="AV17" s="350"/>
      <c r="AW17" s="612"/>
      <c r="AX17" s="500"/>
      <c r="AY17" s="352"/>
      <c r="AZ17" s="612"/>
      <c r="BA17" s="377"/>
      <c r="BB17" s="613"/>
      <c r="BC17" s="614"/>
    </row>
    <row r="18" spans="1:55" s="608" customFormat="1" ht="15" x14ac:dyDescent="0.25">
      <c r="A18" s="607"/>
      <c r="B18" s="731" t="e">
        <f>VLOOKUP(A18, SDs!_xlnm.Print_Area, 2, FALSE)</f>
        <v>#N/A</v>
      </c>
      <c r="H18" s="618"/>
      <c r="L18" s="617"/>
      <c r="M18" s="617"/>
      <c r="P18" s="617"/>
      <c r="Q18" s="617"/>
      <c r="R18" s="339" t="e">
        <f>VLOOKUP(A18,SDs!A30:C182,3,FALSE)</f>
        <v>#N/A</v>
      </c>
      <c r="S18" s="339" t="e">
        <f>VLOOKUP(A18,SDs!A31:D183,4,FALSE)</f>
        <v>#N/A</v>
      </c>
      <c r="T18" s="339" t="e">
        <f>VLOOKUP(A18,SDs!A31:E183,5,FALSE)</f>
        <v>#N/A</v>
      </c>
      <c r="U18" s="339" t="e">
        <f>VLOOKUP(A18, SDs!_xlnm.Print_Area, 6, FALSE)</f>
        <v>#N/A</v>
      </c>
      <c r="V18" s="339" t="e">
        <f>VLOOKUP(A18, SDs!_xlnm.Print_Area, 7, FALSE)</f>
        <v>#N/A</v>
      </c>
      <c r="W18" s="338" t="e">
        <f>VLOOKUP(A18,SDs!A31:P183,13,FALSE)</f>
        <v>#N/A</v>
      </c>
      <c r="X18" s="338" t="e">
        <f>VLOOKUP(A18,SDs!A31:Q183,14,FALSE)</f>
        <v>#N/A</v>
      </c>
      <c r="Y18" s="338" t="e">
        <f>VLOOKUP(A18,SDs!A31:R183,15,FALSE)</f>
        <v>#N/A</v>
      </c>
      <c r="Z18" s="338" t="e">
        <f>VLOOKUP(A18,SDs!A31:S183,16,FALSE)</f>
        <v>#N/A</v>
      </c>
      <c r="AA18" s="338" t="e">
        <f>VLOOKUP(A18,SDs!A31:R183,17,FALSE)</f>
        <v>#N/A</v>
      </c>
      <c r="AB18" s="338" t="e">
        <f>VLOOKUP(A18,SDs!A31:S183,18,FALSE)</f>
        <v>#N/A</v>
      </c>
      <c r="AC18" s="338" t="e">
        <f>VLOOKUP(A18,SDs!A31:T183,9,FALSE)</f>
        <v>#N/A</v>
      </c>
      <c r="AD18" s="338" t="e">
        <f>VLOOKUP(A18,SDs!A31:U183,10,FALSE)</f>
        <v>#N/A</v>
      </c>
      <c r="AE18" s="338" t="e">
        <f>VLOOKUP(A18,SDs!A31:V183,11,FALSE)</f>
        <v>#N/A</v>
      </c>
      <c r="AF18" s="596" t="e">
        <f>VLOOKUP(A18,SDs!A31:W183,12,FALSE)</f>
        <v>#N/A</v>
      </c>
      <c r="AG18" s="352"/>
      <c r="AH18" s="609"/>
      <c r="AI18" s="609"/>
      <c r="AJ18" s="609"/>
      <c r="AK18" s="595"/>
      <c r="AL18" s="610" t="e">
        <f>VLOOKUP(AK18,DR!A$2:B$22,2,FALSE)</f>
        <v>#N/A</v>
      </c>
      <c r="AM18" s="609"/>
      <c r="AN18" s="611" t="e">
        <f>VLOOKUP(A18, SDs!_xlnm.Print_Area, 8, FALSE)</f>
        <v>#N/A</v>
      </c>
      <c r="AO18" s="550"/>
      <c r="AP18" s="612"/>
      <c r="AQ18" s="350"/>
      <c r="AR18" s="350"/>
      <c r="AS18" s="615"/>
      <c r="AT18" s="550"/>
      <c r="AU18" s="550"/>
      <c r="AV18" s="350"/>
      <c r="AW18" s="612"/>
      <c r="AX18" s="500"/>
      <c r="AY18" s="352"/>
      <c r="AZ18" s="612"/>
      <c r="BA18" s="377"/>
      <c r="BB18" s="613"/>
      <c r="BC18" s="614"/>
    </row>
    <row r="19" spans="1:55" s="608" customFormat="1" x14ac:dyDescent="0.35">
      <c r="A19" s="607"/>
      <c r="B19" s="731" t="e">
        <f>VLOOKUP(A19, SDs!_xlnm.Print_Area, 2, FALSE)</f>
        <v>#N/A</v>
      </c>
      <c r="H19" s="618"/>
      <c r="L19" s="617"/>
      <c r="M19" s="617"/>
      <c r="P19" s="617"/>
      <c r="Q19" s="617"/>
      <c r="R19" s="339" t="e">
        <f>VLOOKUP(A19,SDs!A31:C183,3,FALSE)</f>
        <v>#N/A</v>
      </c>
      <c r="S19" s="339" t="e">
        <f>VLOOKUP(A19,SDs!A32:D184,4,FALSE)</f>
        <v>#N/A</v>
      </c>
      <c r="T19" s="339" t="e">
        <f>VLOOKUP(A19,SDs!A32:E184,5,FALSE)</f>
        <v>#N/A</v>
      </c>
      <c r="U19" s="339" t="e">
        <f>VLOOKUP(A19, SDs!_xlnm.Print_Area, 6, FALSE)</f>
        <v>#N/A</v>
      </c>
      <c r="V19" s="339" t="e">
        <f>VLOOKUP(A19, SDs!_xlnm.Print_Area, 7, FALSE)</f>
        <v>#N/A</v>
      </c>
      <c r="W19" s="338" t="e">
        <f>VLOOKUP(A19,SDs!A32:P184,13,FALSE)</f>
        <v>#N/A</v>
      </c>
      <c r="X19" s="338" t="e">
        <f>VLOOKUP(A19,SDs!A32:Q184,14,FALSE)</f>
        <v>#N/A</v>
      </c>
      <c r="Y19" s="338" t="e">
        <f>VLOOKUP(A19,SDs!A32:R184,15,FALSE)</f>
        <v>#N/A</v>
      </c>
      <c r="Z19" s="338" t="e">
        <f>VLOOKUP(A19,SDs!A32:S184,16,FALSE)</f>
        <v>#N/A</v>
      </c>
      <c r="AA19" s="338" t="e">
        <f>VLOOKUP(A19,SDs!A32:R184,17,FALSE)</f>
        <v>#N/A</v>
      </c>
      <c r="AB19" s="338" t="e">
        <f>VLOOKUP(A19,SDs!A32:S184,18,FALSE)</f>
        <v>#N/A</v>
      </c>
      <c r="AC19" s="338" t="e">
        <f>VLOOKUP(A19,SDs!A32:T184,9,FALSE)</f>
        <v>#N/A</v>
      </c>
      <c r="AD19" s="338" t="e">
        <f>VLOOKUP(A19,SDs!A32:U184,10,FALSE)</f>
        <v>#N/A</v>
      </c>
      <c r="AE19" s="338" t="e">
        <f>VLOOKUP(A19,SDs!A32:V184,11,FALSE)</f>
        <v>#N/A</v>
      </c>
      <c r="AF19" s="596" t="e">
        <f>VLOOKUP(A19,SDs!A32:W184,12,FALSE)</f>
        <v>#N/A</v>
      </c>
      <c r="AG19" s="352"/>
      <c r="AH19" s="609"/>
      <c r="AI19" s="609"/>
      <c r="AJ19" s="609"/>
      <c r="AK19" s="595"/>
      <c r="AL19" s="610" t="e">
        <f>VLOOKUP(AK19,DR!A$2:B$22,2,FALSE)</f>
        <v>#N/A</v>
      </c>
      <c r="AM19" s="609"/>
      <c r="AN19" s="611" t="e">
        <f>VLOOKUP(A19, SDs!_xlnm.Print_Area, 8, FALSE)</f>
        <v>#N/A</v>
      </c>
      <c r="AO19" s="550"/>
      <c r="AP19" s="612"/>
      <c r="AQ19" s="350"/>
      <c r="AR19" s="350"/>
      <c r="AS19" s="615"/>
      <c r="AT19" s="550"/>
      <c r="AU19" s="550"/>
      <c r="AV19" s="350"/>
      <c r="AW19" s="612"/>
      <c r="AX19" s="500"/>
      <c r="AY19" s="352"/>
      <c r="AZ19" s="612"/>
      <c r="BA19" s="377"/>
      <c r="BB19" s="613"/>
      <c r="BC19" s="614"/>
    </row>
    <row r="20" spans="1:55" s="608" customFormat="1" x14ac:dyDescent="0.35">
      <c r="A20" s="607"/>
      <c r="B20" s="731" t="e">
        <f>VLOOKUP(A20, SDs!_xlnm.Print_Area, 2, FALSE)</f>
        <v>#N/A</v>
      </c>
      <c r="H20" s="618"/>
      <c r="L20" s="617"/>
      <c r="M20" s="617"/>
      <c r="P20" s="617"/>
      <c r="Q20" s="617"/>
      <c r="R20" s="339" t="e">
        <f>VLOOKUP(A20,SDs!A32:C184,3,FALSE)</f>
        <v>#N/A</v>
      </c>
      <c r="S20" s="339" t="e">
        <f>VLOOKUP(A20,SDs!A33:D185,4,FALSE)</f>
        <v>#N/A</v>
      </c>
      <c r="T20" s="339" t="e">
        <f>VLOOKUP(A20,SDs!A33:E185,5,FALSE)</f>
        <v>#N/A</v>
      </c>
      <c r="U20" s="339" t="e">
        <f>VLOOKUP(A20, SDs!_xlnm.Print_Area, 6, FALSE)</f>
        <v>#N/A</v>
      </c>
      <c r="V20" s="339" t="e">
        <f>VLOOKUP(A20, SDs!_xlnm.Print_Area, 7, FALSE)</f>
        <v>#N/A</v>
      </c>
      <c r="W20" s="338" t="e">
        <f>VLOOKUP(A20,SDs!A33:P185,13,FALSE)</f>
        <v>#N/A</v>
      </c>
      <c r="X20" s="338" t="e">
        <f>VLOOKUP(A20,SDs!A33:Q185,14,FALSE)</f>
        <v>#N/A</v>
      </c>
      <c r="Y20" s="338" t="e">
        <f>VLOOKUP(A20,SDs!A33:R185,15,FALSE)</f>
        <v>#N/A</v>
      </c>
      <c r="Z20" s="338" t="e">
        <f>VLOOKUP(A20,SDs!A33:S185,16,FALSE)</f>
        <v>#N/A</v>
      </c>
      <c r="AA20" s="338" t="e">
        <f>VLOOKUP(A20,SDs!A33:R185,17,FALSE)</f>
        <v>#N/A</v>
      </c>
      <c r="AB20" s="338" t="e">
        <f>VLOOKUP(A20,SDs!A33:S185,18,FALSE)</f>
        <v>#N/A</v>
      </c>
      <c r="AC20" s="338" t="e">
        <f>VLOOKUP(A20,SDs!A33:T185,9,FALSE)</f>
        <v>#N/A</v>
      </c>
      <c r="AD20" s="338" t="e">
        <f>VLOOKUP(A20,SDs!A33:U185,10,FALSE)</f>
        <v>#N/A</v>
      </c>
      <c r="AE20" s="338" t="e">
        <f>VLOOKUP(A20,SDs!A33:V185,11,FALSE)</f>
        <v>#N/A</v>
      </c>
      <c r="AF20" s="596" t="e">
        <f>VLOOKUP(A20,SDs!A33:W185,12,FALSE)</f>
        <v>#N/A</v>
      </c>
      <c r="AG20" s="352"/>
      <c r="AH20" s="609"/>
      <c r="AI20" s="609"/>
      <c r="AJ20" s="609"/>
      <c r="AK20" s="595"/>
      <c r="AL20" s="610" t="e">
        <f>VLOOKUP(AK20,DR!A$2:B$22,2,FALSE)</f>
        <v>#N/A</v>
      </c>
      <c r="AM20" s="609"/>
      <c r="AN20" s="611" t="e">
        <f>VLOOKUP(A20, SDs!_xlnm.Print_Area, 8, FALSE)</f>
        <v>#N/A</v>
      </c>
      <c r="AO20" s="550"/>
      <c r="AP20" s="612"/>
      <c r="AQ20" s="350"/>
      <c r="AR20" s="350"/>
      <c r="AS20" s="615"/>
      <c r="AT20" s="550"/>
      <c r="AU20" s="550"/>
      <c r="AV20" s="350"/>
      <c r="AW20" s="612"/>
      <c r="AX20" s="500"/>
      <c r="AY20" s="352"/>
      <c r="AZ20" s="612"/>
      <c r="BA20" s="377"/>
      <c r="BB20" s="613"/>
      <c r="BC20" s="614"/>
    </row>
    <row r="21" spans="1:55" s="608" customFormat="1" x14ac:dyDescent="0.35">
      <c r="A21" s="607"/>
      <c r="B21" s="731" t="e">
        <f>VLOOKUP(A21, SDs!_xlnm.Print_Area, 2, FALSE)</f>
        <v>#N/A</v>
      </c>
      <c r="H21" s="618"/>
      <c r="L21" s="617"/>
      <c r="M21" s="617"/>
      <c r="P21" s="617"/>
      <c r="Q21" s="617"/>
      <c r="R21" s="339" t="e">
        <f>VLOOKUP(A21,SDs!A33:C185,3,FALSE)</f>
        <v>#N/A</v>
      </c>
      <c r="S21" s="339" t="e">
        <f>VLOOKUP(A21,SDs!A34:D186,4,FALSE)</f>
        <v>#N/A</v>
      </c>
      <c r="T21" s="339" t="e">
        <f>VLOOKUP(A21,SDs!A34:E186,5,FALSE)</f>
        <v>#N/A</v>
      </c>
      <c r="U21" s="339" t="e">
        <f>VLOOKUP(A21, SDs!_xlnm.Print_Area, 6, FALSE)</f>
        <v>#N/A</v>
      </c>
      <c r="V21" s="339" t="e">
        <f>VLOOKUP(A21, SDs!_xlnm.Print_Area, 7, FALSE)</f>
        <v>#N/A</v>
      </c>
      <c r="W21" s="338" t="e">
        <f>VLOOKUP(A21,SDs!A34:P186,13,FALSE)</f>
        <v>#N/A</v>
      </c>
      <c r="X21" s="338" t="e">
        <f>VLOOKUP(A21,SDs!A34:Q186,14,FALSE)</f>
        <v>#N/A</v>
      </c>
      <c r="Y21" s="338" t="e">
        <f>VLOOKUP(A21,SDs!A34:R186,15,FALSE)</f>
        <v>#N/A</v>
      </c>
      <c r="Z21" s="338" t="e">
        <f>VLOOKUP(A21,SDs!A34:S186,16,FALSE)</f>
        <v>#N/A</v>
      </c>
      <c r="AA21" s="338" t="e">
        <f>VLOOKUP(A21,SDs!A34:R186,17,FALSE)</f>
        <v>#N/A</v>
      </c>
      <c r="AB21" s="338" t="e">
        <f>VLOOKUP(A21,SDs!A34:S186,18,FALSE)</f>
        <v>#N/A</v>
      </c>
      <c r="AC21" s="338" t="e">
        <f>VLOOKUP(A21,SDs!A34:T186,9,FALSE)</f>
        <v>#N/A</v>
      </c>
      <c r="AD21" s="338" t="e">
        <f>VLOOKUP(A21,SDs!A34:U186,10,FALSE)</f>
        <v>#N/A</v>
      </c>
      <c r="AE21" s="338" t="e">
        <f>VLOOKUP(A21,SDs!A34:V186,11,FALSE)</f>
        <v>#N/A</v>
      </c>
      <c r="AF21" s="596" t="e">
        <f>VLOOKUP(A21,SDs!A34:W186,12,FALSE)</f>
        <v>#N/A</v>
      </c>
      <c r="AG21" s="352"/>
      <c r="AH21" s="609"/>
      <c r="AI21" s="609"/>
      <c r="AJ21" s="609"/>
      <c r="AK21" s="595"/>
      <c r="AL21" s="610" t="e">
        <f>VLOOKUP(AK21,DR!A$2:B$22,2,FALSE)</f>
        <v>#N/A</v>
      </c>
      <c r="AM21" s="609"/>
      <c r="AN21" s="611" t="e">
        <f>VLOOKUP(A21, SDs!_xlnm.Print_Area, 8, FALSE)</f>
        <v>#N/A</v>
      </c>
      <c r="AO21" s="550"/>
      <c r="AP21" s="612"/>
      <c r="AQ21" s="350"/>
      <c r="AR21" s="350"/>
      <c r="AS21" s="615"/>
      <c r="AT21" s="550"/>
      <c r="AU21" s="550"/>
      <c r="AV21" s="350"/>
      <c r="AW21" s="612"/>
      <c r="AX21" s="500"/>
      <c r="AY21" s="352"/>
      <c r="AZ21" s="612"/>
      <c r="BA21" s="377"/>
      <c r="BB21" s="613"/>
      <c r="BC21" s="614"/>
    </row>
    <row r="22" spans="1:55" s="608" customFormat="1" x14ac:dyDescent="0.35">
      <c r="A22" s="607"/>
      <c r="B22" s="731" t="e">
        <f>VLOOKUP(A22, SDs!_xlnm.Print_Area, 2, FALSE)</f>
        <v>#N/A</v>
      </c>
      <c r="H22" s="618"/>
      <c r="L22" s="617"/>
      <c r="M22" s="617"/>
      <c r="P22" s="617"/>
      <c r="Q22" s="617"/>
      <c r="R22" s="339" t="e">
        <f>VLOOKUP(A22,SDs!A34:C186,3,FALSE)</f>
        <v>#N/A</v>
      </c>
      <c r="S22" s="339" t="e">
        <f>VLOOKUP(A22,SDs!A35:D187,4,FALSE)</f>
        <v>#N/A</v>
      </c>
      <c r="T22" s="339" t="e">
        <f>VLOOKUP(A22,SDs!A35:E187,5,FALSE)</f>
        <v>#N/A</v>
      </c>
      <c r="U22" s="339" t="e">
        <f>VLOOKUP(A22, SDs!_xlnm.Print_Area, 6, FALSE)</f>
        <v>#N/A</v>
      </c>
      <c r="V22" s="339" t="e">
        <f>VLOOKUP(A22, SDs!_xlnm.Print_Area, 7, FALSE)</f>
        <v>#N/A</v>
      </c>
      <c r="W22" s="338" t="e">
        <f>VLOOKUP(A22,SDs!A35:P187,13,FALSE)</f>
        <v>#N/A</v>
      </c>
      <c r="X22" s="338" t="e">
        <f>VLOOKUP(A22,SDs!A35:Q187,14,FALSE)</f>
        <v>#N/A</v>
      </c>
      <c r="Y22" s="338" t="e">
        <f>VLOOKUP(A22,SDs!A35:R187,15,FALSE)</f>
        <v>#N/A</v>
      </c>
      <c r="Z22" s="338" t="e">
        <f>VLOOKUP(A22,SDs!A35:S187,16,FALSE)</f>
        <v>#N/A</v>
      </c>
      <c r="AA22" s="338" t="e">
        <f>VLOOKUP(A22,SDs!A35:R187,17,FALSE)</f>
        <v>#N/A</v>
      </c>
      <c r="AB22" s="338" t="e">
        <f>VLOOKUP(A22,SDs!A35:S187,18,FALSE)</f>
        <v>#N/A</v>
      </c>
      <c r="AC22" s="338" t="e">
        <f>VLOOKUP(A22,SDs!A35:T187,9,FALSE)</f>
        <v>#N/A</v>
      </c>
      <c r="AD22" s="338" t="e">
        <f>VLOOKUP(A22,SDs!A35:U187,10,FALSE)</f>
        <v>#N/A</v>
      </c>
      <c r="AE22" s="338" t="e">
        <f>VLOOKUP(A22,SDs!A35:V187,11,FALSE)</f>
        <v>#N/A</v>
      </c>
      <c r="AF22" s="596" t="e">
        <f>VLOOKUP(A22,SDs!A35:W187,12,FALSE)</f>
        <v>#N/A</v>
      </c>
      <c r="AG22" s="352"/>
      <c r="AH22" s="609"/>
      <c r="AI22" s="609"/>
      <c r="AJ22" s="609"/>
      <c r="AK22" s="595"/>
      <c r="AL22" s="610" t="e">
        <f>VLOOKUP(AK22,DR!A$2:B$22,2,FALSE)</f>
        <v>#N/A</v>
      </c>
      <c r="AM22" s="609"/>
      <c r="AN22" s="611" t="e">
        <f>VLOOKUP(A22, SDs!_xlnm.Print_Area, 8, FALSE)</f>
        <v>#N/A</v>
      </c>
      <c r="AO22" s="550"/>
      <c r="AP22" s="612"/>
      <c r="AQ22" s="350"/>
      <c r="AR22" s="350"/>
      <c r="AS22" s="615"/>
      <c r="AT22" s="550"/>
      <c r="AU22" s="550"/>
      <c r="AV22" s="350"/>
      <c r="AW22" s="612"/>
      <c r="AX22" s="500"/>
      <c r="AY22" s="352"/>
      <c r="AZ22" s="612"/>
      <c r="BA22" s="377"/>
      <c r="BB22" s="613"/>
      <c r="BC22" s="614"/>
    </row>
    <row r="23" spans="1:55" s="608" customFormat="1" x14ac:dyDescent="0.35">
      <c r="A23" s="607"/>
      <c r="B23" s="731" t="e">
        <f>VLOOKUP(A23, SDs!_xlnm.Print_Area, 2, FALSE)</f>
        <v>#N/A</v>
      </c>
      <c r="H23" s="618"/>
      <c r="L23" s="617"/>
      <c r="M23" s="617"/>
      <c r="P23" s="617"/>
      <c r="Q23" s="617"/>
      <c r="R23" s="339" t="e">
        <f>VLOOKUP(A23,SDs!A35:C187,3,FALSE)</f>
        <v>#N/A</v>
      </c>
      <c r="S23" s="339" t="e">
        <f>VLOOKUP(A23,SDs!A36:D188,4,FALSE)</f>
        <v>#N/A</v>
      </c>
      <c r="T23" s="339" t="e">
        <f>VLOOKUP(A23,SDs!A36:E188,5,FALSE)</f>
        <v>#N/A</v>
      </c>
      <c r="U23" s="339" t="e">
        <f>VLOOKUP(A23, SDs!_xlnm.Print_Area, 6, FALSE)</f>
        <v>#N/A</v>
      </c>
      <c r="V23" s="339" t="e">
        <f>VLOOKUP(A23, SDs!_xlnm.Print_Area, 7, FALSE)</f>
        <v>#N/A</v>
      </c>
      <c r="W23" s="338" t="e">
        <f>VLOOKUP(A23,SDs!A36:P188,13,FALSE)</f>
        <v>#N/A</v>
      </c>
      <c r="X23" s="338" t="e">
        <f>VLOOKUP(A23,SDs!A36:Q188,14,FALSE)</f>
        <v>#N/A</v>
      </c>
      <c r="Y23" s="338" t="e">
        <f>VLOOKUP(A23,SDs!A36:R188,15,FALSE)</f>
        <v>#N/A</v>
      </c>
      <c r="Z23" s="338" t="e">
        <f>VLOOKUP(A23,SDs!A36:S188,16,FALSE)</f>
        <v>#N/A</v>
      </c>
      <c r="AA23" s="338" t="e">
        <f>VLOOKUP(A23,SDs!A36:R188,17,FALSE)</f>
        <v>#N/A</v>
      </c>
      <c r="AB23" s="338" t="e">
        <f>VLOOKUP(A23,SDs!A36:S188,18,FALSE)</f>
        <v>#N/A</v>
      </c>
      <c r="AC23" s="338" t="e">
        <f>VLOOKUP(A23,SDs!A36:T188,9,FALSE)</f>
        <v>#N/A</v>
      </c>
      <c r="AD23" s="338" t="e">
        <f>VLOOKUP(A23,SDs!A36:U188,10,FALSE)</f>
        <v>#N/A</v>
      </c>
      <c r="AE23" s="338" t="e">
        <f>VLOOKUP(A23,SDs!A36:V188,11,FALSE)</f>
        <v>#N/A</v>
      </c>
      <c r="AF23" s="596" t="e">
        <f>VLOOKUP(A23,SDs!A36:W188,12,FALSE)</f>
        <v>#N/A</v>
      </c>
      <c r="AG23" s="352"/>
      <c r="AH23" s="609"/>
      <c r="AI23" s="609"/>
      <c r="AJ23" s="609"/>
      <c r="AK23" s="595"/>
      <c r="AL23" s="610" t="e">
        <f>VLOOKUP(AK23,DR!A$2:B$22,2,FALSE)</f>
        <v>#N/A</v>
      </c>
      <c r="AM23" s="609"/>
      <c r="AN23" s="611" t="e">
        <f>VLOOKUP(A23, SDs!_xlnm.Print_Area, 8, FALSE)</f>
        <v>#N/A</v>
      </c>
      <c r="AO23" s="550"/>
      <c r="AP23" s="612"/>
      <c r="AQ23" s="350"/>
      <c r="AR23" s="350"/>
      <c r="AS23" s="615"/>
      <c r="AT23" s="550"/>
      <c r="AU23" s="550"/>
      <c r="AV23" s="350"/>
      <c r="AW23" s="612"/>
      <c r="AX23" s="500"/>
      <c r="AY23" s="352"/>
      <c r="AZ23" s="612"/>
      <c r="BA23" s="377"/>
      <c r="BB23" s="613"/>
      <c r="BC23" s="614"/>
    </row>
    <row r="24" spans="1:55" s="608" customFormat="1" x14ac:dyDescent="0.35">
      <c r="A24" s="607"/>
      <c r="B24" s="731" t="e">
        <f>VLOOKUP(A24, SDs!_xlnm.Print_Area, 2, FALSE)</f>
        <v>#N/A</v>
      </c>
      <c r="H24" s="618"/>
      <c r="L24" s="617"/>
      <c r="M24" s="617"/>
      <c r="P24" s="617"/>
      <c r="Q24" s="617"/>
      <c r="R24" s="339" t="e">
        <f>VLOOKUP(A24,SDs!A36:C188,3,FALSE)</f>
        <v>#N/A</v>
      </c>
      <c r="S24" s="339" t="e">
        <f>VLOOKUP(A24,SDs!A37:D189,4,FALSE)</f>
        <v>#N/A</v>
      </c>
      <c r="T24" s="339" t="e">
        <f>VLOOKUP(A24,SDs!A37:E189,5,FALSE)</f>
        <v>#N/A</v>
      </c>
      <c r="U24" s="339" t="e">
        <f>VLOOKUP(A24, SDs!_xlnm.Print_Area, 6, FALSE)</f>
        <v>#N/A</v>
      </c>
      <c r="V24" s="339" t="e">
        <f>VLOOKUP(A24, SDs!_xlnm.Print_Area, 7, FALSE)</f>
        <v>#N/A</v>
      </c>
      <c r="W24" s="338" t="e">
        <f>VLOOKUP(A24,SDs!A37:P189,13,FALSE)</f>
        <v>#N/A</v>
      </c>
      <c r="X24" s="338" t="e">
        <f>VLOOKUP(A24,SDs!A37:Q189,14,FALSE)</f>
        <v>#N/A</v>
      </c>
      <c r="Y24" s="338" t="e">
        <f>VLOOKUP(A24,SDs!A37:R189,15,FALSE)</f>
        <v>#N/A</v>
      </c>
      <c r="Z24" s="338" t="e">
        <f>VLOOKUP(A24,SDs!A37:S189,16,FALSE)</f>
        <v>#N/A</v>
      </c>
      <c r="AA24" s="338" t="e">
        <f>VLOOKUP(A24,SDs!A37:R189,17,FALSE)</f>
        <v>#N/A</v>
      </c>
      <c r="AB24" s="338" t="e">
        <f>VLOOKUP(A24,SDs!A37:S189,18,FALSE)</f>
        <v>#N/A</v>
      </c>
      <c r="AC24" s="338" t="e">
        <f>VLOOKUP(A24,SDs!A37:T189,9,FALSE)</f>
        <v>#N/A</v>
      </c>
      <c r="AD24" s="338" t="e">
        <f>VLOOKUP(A24,SDs!A37:U189,10,FALSE)</f>
        <v>#N/A</v>
      </c>
      <c r="AE24" s="338" t="e">
        <f>VLOOKUP(A24,SDs!A37:V189,11,FALSE)</f>
        <v>#N/A</v>
      </c>
      <c r="AF24" s="596" t="e">
        <f>VLOOKUP(A24,SDs!A37:W189,12,FALSE)</f>
        <v>#N/A</v>
      </c>
      <c r="AG24" s="352"/>
      <c r="AH24" s="609"/>
      <c r="AI24" s="609"/>
      <c r="AJ24" s="609"/>
      <c r="AK24" s="595"/>
      <c r="AL24" s="610" t="e">
        <f>VLOOKUP(AK24,DR!A$2:B$22,2,FALSE)</f>
        <v>#N/A</v>
      </c>
      <c r="AM24" s="609"/>
      <c r="AN24" s="611" t="e">
        <f>VLOOKUP(A24, SDs!_xlnm.Print_Area, 8, FALSE)</f>
        <v>#N/A</v>
      </c>
      <c r="AO24" s="550"/>
      <c r="AP24" s="612"/>
      <c r="AQ24" s="350"/>
      <c r="AR24" s="350"/>
      <c r="AS24" s="615"/>
      <c r="AT24" s="550"/>
      <c r="AU24" s="550"/>
      <c r="AV24" s="350"/>
      <c r="AW24" s="612"/>
      <c r="AX24" s="500"/>
      <c r="AY24" s="352"/>
      <c r="AZ24" s="612"/>
      <c r="BA24" s="377"/>
      <c r="BB24" s="613"/>
      <c r="BC24" s="614"/>
    </row>
    <row r="25" spans="1:55" x14ac:dyDescent="0.35">
      <c r="A25" s="607"/>
      <c r="B25" s="731" t="e">
        <f>VLOOKUP(A25, SDs!_xlnm.Print_Area, 2, FALSE)</f>
        <v>#N/A</v>
      </c>
      <c r="C25" s="608"/>
      <c r="D25" s="608"/>
      <c r="E25" s="608"/>
      <c r="F25" s="608"/>
      <c r="G25" s="608"/>
      <c r="H25" s="618"/>
      <c r="I25" s="608"/>
      <c r="J25" s="608"/>
      <c r="K25" s="608"/>
      <c r="L25" s="617"/>
      <c r="M25" s="617"/>
      <c r="N25" s="608"/>
      <c r="O25" s="608"/>
      <c r="P25" s="617"/>
      <c r="Q25" s="617"/>
      <c r="R25" s="339" t="e">
        <f>VLOOKUP(A25,SDs!A37:C189,3,FALSE)</f>
        <v>#N/A</v>
      </c>
      <c r="S25" s="339" t="e">
        <f>VLOOKUP(A25,SDs!A38:D190,4,FALSE)</f>
        <v>#N/A</v>
      </c>
      <c r="T25" s="339" t="e">
        <f>VLOOKUP(A25,SDs!A38:E190,5,FALSE)</f>
        <v>#N/A</v>
      </c>
      <c r="U25" s="339" t="e">
        <f>VLOOKUP(A25, SDs!_xlnm.Print_Area, 6, FALSE)</f>
        <v>#N/A</v>
      </c>
      <c r="V25" s="339" t="e">
        <f>VLOOKUP(A25, SDs!_xlnm.Print_Area, 7, FALSE)</f>
        <v>#N/A</v>
      </c>
      <c r="W25" s="338" t="e">
        <f>VLOOKUP(A25,SDs!A38:P190,13,FALSE)</f>
        <v>#N/A</v>
      </c>
      <c r="X25" s="338" t="e">
        <f>VLOOKUP(A25,SDs!A38:Q190,14,FALSE)</f>
        <v>#N/A</v>
      </c>
      <c r="Y25" s="338" t="e">
        <f>VLOOKUP(A25,SDs!A38:R190,15,FALSE)</f>
        <v>#N/A</v>
      </c>
      <c r="Z25" s="338" t="e">
        <f>VLOOKUP(A25,SDs!A38:S190,16,FALSE)</f>
        <v>#N/A</v>
      </c>
      <c r="AA25" s="338" t="e">
        <f>VLOOKUP(A25,SDs!A38:R190,17,FALSE)</f>
        <v>#N/A</v>
      </c>
      <c r="AB25" s="338" t="e">
        <f>VLOOKUP(A25,SDs!A38:S190,18,FALSE)</f>
        <v>#N/A</v>
      </c>
      <c r="AC25" s="338" t="e">
        <f>VLOOKUP(A25,SDs!A38:T190,9,FALSE)</f>
        <v>#N/A</v>
      </c>
      <c r="AD25" s="338" t="e">
        <f>VLOOKUP(A25,SDs!A38:U190,10,FALSE)</f>
        <v>#N/A</v>
      </c>
      <c r="AE25" s="338" t="e">
        <f>VLOOKUP(A25,SDs!A38:V190,11,FALSE)</f>
        <v>#N/A</v>
      </c>
      <c r="AF25" s="596" t="e">
        <f>VLOOKUP(A25,SDs!A38:W190,12,FALSE)</f>
        <v>#N/A</v>
      </c>
      <c r="AH25" s="609"/>
      <c r="AI25" s="609"/>
      <c r="AJ25" s="609"/>
      <c r="AK25" s="595"/>
      <c r="AL25" s="610" t="e">
        <f>VLOOKUP(AK25,DR!A$2:B$22,2,FALSE)</f>
        <v>#N/A</v>
      </c>
      <c r="AM25" s="609"/>
      <c r="AN25" s="611" t="e">
        <f>VLOOKUP(A25, SDs!_xlnm.Print_Area, 8, FALSE)</f>
        <v>#N/A</v>
      </c>
      <c r="AO25" s="550"/>
      <c r="AP25" s="612"/>
      <c r="AS25" s="615"/>
      <c r="AT25" s="550"/>
      <c r="AU25" s="550"/>
      <c r="AW25" s="612"/>
      <c r="AX25" s="500"/>
      <c r="AZ25" s="612"/>
      <c r="BB25" s="613"/>
      <c r="BC25" s="614"/>
    </row>
    <row r="26" spans="1:55" x14ac:dyDescent="0.35">
      <c r="A26" s="607"/>
      <c r="B26" s="731" t="e">
        <f>VLOOKUP(A26, SDs!_xlnm.Print_Area, 2, FALSE)</f>
        <v>#N/A</v>
      </c>
      <c r="C26" s="608"/>
      <c r="D26" s="608"/>
      <c r="E26" s="608"/>
      <c r="F26" s="608"/>
      <c r="G26" s="608"/>
      <c r="H26" s="618"/>
      <c r="I26" s="608"/>
      <c r="J26" s="608"/>
      <c r="K26" s="608"/>
      <c r="L26" s="617"/>
      <c r="M26" s="617"/>
      <c r="N26" s="608"/>
      <c r="O26" s="608"/>
      <c r="P26" s="617"/>
      <c r="Q26" s="617"/>
      <c r="R26" s="339" t="e">
        <f>VLOOKUP(A26,SDs!A38:C190,3,FALSE)</f>
        <v>#N/A</v>
      </c>
      <c r="S26" s="339" t="e">
        <f>VLOOKUP(A26,SDs!A39:D191,4,FALSE)</f>
        <v>#N/A</v>
      </c>
      <c r="T26" s="339" t="e">
        <f>VLOOKUP(A26,SDs!A39:E191,5,FALSE)</f>
        <v>#N/A</v>
      </c>
      <c r="U26" s="339" t="e">
        <f>VLOOKUP(A26, SDs!_xlnm.Print_Area, 6, FALSE)</f>
        <v>#N/A</v>
      </c>
      <c r="V26" s="339" t="e">
        <f>VLOOKUP(A26, SDs!_xlnm.Print_Area, 7, FALSE)</f>
        <v>#N/A</v>
      </c>
      <c r="W26" s="338" t="e">
        <f>VLOOKUP(A26,SDs!A39:P191,13,FALSE)</f>
        <v>#N/A</v>
      </c>
      <c r="X26" s="338" t="e">
        <f>VLOOKUP(A26,SDs!A39:Q191,14,FALSE)</f>
        <v>#N/A</v>
      </c>
      <c r="Y26" s="338" t="e">
        <f>VLOOKUP(A26,SDs!A39:R191,15,FALSE)</f>
        <v>#N/A</v>
      </c>
      <c r="Z26" s="338" t="e">
        <f>VLOOKUP(A26,SDs!A39:S191,16,FALSE)</f>
        <v>#N/A</v>
      </c>
      <c r="AA26" s="338" t="e">
        <f>VLOOKUP(A26,SDs!A39:R191,17,FALSE)</f>
        <v>#N/A</v>
      </c>
      <c r="AB26" s="338" t="e">
        <f>VLOOKUP(A26,SDs!A39:S191,18,FALSE)</f>
        <v>#N/A</v>
      </c>
      <c r="AC26" s="338" t="e">
        <f>VLOOKUP(A26,SDs!A39:T191,9,FALSE)</f>
        <v>#N/A</v>
      </c>
      <c r="AD26" s="338" t="e">
        <f>VLOOKUP(A26,SDs!A39:U191,10,FALSE)</f>
        <v>#N/A</v>
      </c>
      <c r="AE26" s="338" t="e">
        <f>VLOOKUP(A26,SDs!A39:V191,11,FALSE)</f>
        <v>#N/A</v>
      </c>
      <c r="AF26" s="596" t="e">
        <f>VLOOKUP(A26,SDs!A39:W191,12,FALSE)</f>
        <v>#N/A</v>
      </c>
      <c r="AH26" s="609"/>
      <c r="AI26" s="609"/>
      <c r="AJ26" s="609"/>
      <c r="AK26" s="595"/>
      <c r="AL26" s="610" t="e">
        <f>VLOOKUP(AK26,DR!A$2:B$22,2,FALSE)</f>
        <v>#N/A</v>
      </c>
      <c r="AM26" s="609"/>
      <c r="AN26" s="611" t="e">
        <f>VLOOKUP(A26, SDs!_xlnm.Print_Area, 8, FALSE)</f>
        <v>#N/A</v>
      </c>
      <c r="AO26" s="550"/>
      <c r="AP26" s="612"/>
      <c r="AS26" s="615"/>
      <c r="AT26" s="550"/>
      <c r="AU26" s="550"/>
      <c r="AW26" s="612"/>
      <c r="AX26" s="500"/>
      <c r="AZ26" s="612"/>
      <c r="BB26" s="613"/>
      <c r="BC26" s="614"/>
    </row>
    <row r="27" spans="1:55" x14ac:dyDescent="0.35">
      <c r="A27" s="607"/>
      <c r="B27" s="731" t="e">
        <f>VLOOKUP(A27, SDs!_xlnm.Print_Area, 2, FALSE)</f>
        <v>#N/A</v>
      </c>
      <c r="C27" s="608"/>
      <c r="D27" s="608"/>
      <c r="E27" s="608"/>
      <c r="F27" s="608"/>
      <c r="G27" s="608"/>
      <c r="H27" s="618"/>
      <c r="I27" s="608"/>
      <c r="J27" s="608"/>
      <c r="K27" s="608"/>
      <c r="L27" s="617"/>
      <c r="M27" s="617"/>
      <c r="N27" s="608"/>
      <c r="O27" s="608"/>
      <c r="P27" s="617"/>
      <c r="Q27" s="617"/>
      <c r="R27" s="339" t="e">
        <f>VLOOKUP(A27,SDs!A39:C191,3,FALSE)</f>
        <v>#N/A</v>
      </c>
      <c r="S27" s="339" t="e">
        <f>VLOOKUP(A27,SDs!A40:D192,4,FALSE)</f>
        <v>#N/A</v>
      </c>
      <c r="T27" s="339" t="e">
        <f>VLOOKUP(A27,SDs!A40:E192,5,FALSE)</f>
        <v>#N/A</v>
      </c>
      <c r="U27" s="339" t="e">
        <f>VLOOKUP(A27, SDs!_xlnm.Print_Area, 6, FALSE)</f>
        <v>#N/A</v>
      </c>
      <c r="V27" s="339" t="e">
        <f>VLOOKUP(A27, SDs!_xlnm.Print_Area, 7, FALSE)</f>
        <v>#N/A</v>
      </c>
      <c r="W27" s="338" t="e">
        <f>VLOOKUP(A27,SDs!A40:P192,13,FALSE)</f>
        <v>#N/A</v>
      </c>
      <c r="X27" s="338" t="e">
        <f>VLOOKUP(A27,SDs!A40:Q192,14,FALSE)</f>
        <v>#N/A</v>
      </c>
      <c r="Y27" s="338" t="e">
        <f>VLOOKUP(A27,SDs!A40:R192,15,FALSE)</f>
        <v>#N/A</v>
      </c>
      <c r="Z27" s="338" t="e">
        <f>VLOOKUP(A27,SDs!A40:S192,16,FALSE)</f>
        <v>#N/A</v>
      </c>
      <c r="AA27" s="338" t="e">
        <f>VLOOKUP(A27,SDs!A40:R192,17,FALSE)</f>
        <v>#N/A</v>
      </c>
      <c r="AB27" s="338" t="e">
        <f>VLOOKUP(A27,SDs!A40:S192,18,FALSE)</f>
        <v>#N/A</v>
      </c>
      <c r="AC27" s="338" t="e">
        <f>VLOOKUP(A27,SDs!A40:T192,9,FALSE)</f>
        <v>#N/A</v>
      </c>
      <c r="AD27" s="338" t="e">
        <f>VLOOKUP(A27,SDs!A40:U192,10,FALSE)</f>
        <v>#N/A</v>
      </c>
      <c r="AE27" s="338" t="e">
        <f>VLOOKUP(A27,SDs!A40:V192,11,FALSE)</f>
        <v>#N/A</v>
      </c>
      <c r="AF27" s="596" t="e">
        <f>VLOOKUP(A27,SDs!A40:W192,12,FALSE)</f>
        <v>#N/A</v>
      </c>
      <c r="AH27" s="609"/>
      <c r="AI27" s="609"/>
      <c r="AJ27" s="609"/>
      <c r="AK27" s="595"/>
      <c r="AL27" s="610" t="e">
        <f>VLOOKUP(AK27,DR!A$2:B$22,2,FALSE)</f>
        <v>#N/A</v>
      </c>
      <c r="AM27" s="609"/>
      <c r="AN27" s="611" t="e">
        <f>VLOOKUP(A27, SDs!_xlnm.Print_Area, 8, FALSE)</f>
        <v>#N/A</v>
      </c>
      <c r="AO27" s="550"/>
      <c r="AP27" s="612"/>
      <c r="AS27" s="615"/>
      <c r="AT27" s="550"/>
      <c r="AU27" s="550"/>
      <c r="AW27" s="612"/>
      <c r="AX27" s="500"/>
      <c r="AZ27" s="612"/>
      <c r="BB27" s="613"/>
      <c r="BC27" s="614"/>
    </row>
    <row r="28" spans="1:55" x14ac:dyDescent="0.35">
      <c r="A28" s="607"/>
      <c r="B28" s="731" t="e">
        <f>VLOOKUP(A28, SDs!_xlnm.Print_Area, 2, FALSE)</f>
        <v>#N/A</v>
      </c>
      <c r="C28" s="608"/>
      <c r="D28" s="608"/>
      <c r="E28" s="608"/>
      <c r="F28" s="608"/>
      <c r="G28" s="608"/>
      <c r="H28" s="618"/>
      <c r="I28" s="608"/>
      <c r="J28" s="608"/>
      <c r="K28" s="608"/>
      <c r="L28" s="617"/>
      <c r="M28" s="617"/>
      <c r="N28" s="608"/>
      <c r="O28" s="608"/>
      <c r="P28" s="617"/>
      <c r="Q28" s="617"/>
      <c r="R28" s="339" t="e">
        <f>VLOOKUP(A28,SDs!A40:C192,3,FALSE)</f>
        <v>#N/A</v>
      </c>
      <c r="S28" s="339" t="e">
        <f>VLOOKUP(A28,SDs!A41:D193,4,FALSE)</f>
        <v>#N/A</v>
      </c>
      <c r="T28" s="339" t="e">
        <f>VLOOKUP(A28,SDs!A41:E193,5,FALSE)</f>
        <v>#N/A</v>
      </c>
      <c r="U28" s="339" t="e">
        <f>VLOOKUP(A28, SDs!_xlnm.Print_Area, 6, FALSE)</f>
        <v>#N/A</v>
      </c>
      <c r="V28" s="339" t="e">
        <f>VLOOKUP(A28, SDs!_xlnm.Print_Area, 7, FALSE)</f>
        <v>#N/A</v>
      </c>
      <c r="W28" s="338" t="e">
        <f>VLOOKUP(A28,SDs!A41:P193,13,FALSE)</f>
        <v>#N/A</v>
      </c>
      <c r="X28" s="338" t="e">
        <f>VLOOKUP(A28,SDs!A41:Q193,14,FALSE)</f>
        <v>#N/A</v>
      </c>
      <c r="Y28" s="338" t="e">
        <f>VLOOKUP(A28,SDs!A41:R193,15,FALSE)</f>
        <v>#N/A</v>
      </c>
      <c r="Z28" s="338" t="e">
        <f>VLOOKUP(A28,SDs!A41:S193,16,FALSE)</f>
        <v>#N/A</v>
      </c>
      <c r="AA28" s="338" t="e">
        <f>VLOOKUP(A28,SDs!A41:R193,17,FALSE)</f>
        <v>#N/A</v>
      </c>
      <c r="AB28" s="338" t="e">
        <f>VLOOKUP(A28,SDs!A41:S193,18,FALSE)</f>
        <v>#N/A</v>
      </c>
      <c r="AC28" s="338" t="e">
        <f>VLOOKUP(A28,SDs!A41:T193,9,FALSE)</f>
        <v>#N/A</v>
      </c>
      <c r="AD28" s="338" t="e">
        <f>VLOOKUP(A28,SDs!A41:U193,10,FALSE)</f>
        <v>#N/A</v>
      </c>
      <c r="AE28" s="338" t="e">
        <f>VLOOKUP(A28,SDs!A41:V193,11,FALSE)</f>
        <v>#N/A</v>
      </c>
      <c r="AF28" s="596" t="e">
        <f>VLOOKUP(A28,SDs!A41:W193,12,FALSE)</f>
        <v>#N/A</v>
      </c>
      <c r="AH28" s="609"/>
      <c r="AI28" s="609"/>
      <c r="AJ28" s="609"/>
      <c r="AK28" s="595"/>
      <c r="AL28" s="610" t="e">
        <f>VLOOKUP(AK28,DR!A$2:B$22,2,FALSE)</f>
        <v>#N/A</v>
      </c>
      <c r="AM28" s="609"/>
      <c r="AN28" s="611" t="e">
        <f>VLOOKUP(A28, SDs!_xlnm.Print_Area, 8, FALSE)</f>
        <v>#N/A</v>
      </c>
      <c r="AO28" s="550"/>
      <c r="AP28" s="612"/>
      <c r="AS28" s="615"/>
      <c r="AT28" s="550"/>
      <c r="AU28" s="550"/>
      <c r="AW28" s="612"/>
      <c r="AX28" s="500"/>
      <c r="AZ28" s="612"/>
      <c r="BB28" s="613"/>
      <c r="BC28" s="614"/>
    </row>
    <row r="29" spans="1:55" x14ac:dyDescent="0.35">
      <c r="A29" s="607"/>
      <c r="B29" s="731" t="e">
        <f>VLOOKUP(A29, SDs!_xlnm.Print_Area, 2, FALSE)</f>
        <v>#N/A</v>
      </c>
      <c r="C29" s="608"/>
      <c r="D29" s="608"/>
      <c r="E29" s="608"/>
      <c r="F29" s="608"/>
      <c r="G29" s="608"/>
      <c r="H29" s="618"/>
      <c r="I29" s="608"/>
      <c r="J29" s="608"/>
      <c r="K29" s="608"/>
      <c r="L29" s="617"/>
      <c r="M29" s="617"/>
      <c r="N29" s="608"/>
      <c r="O29" s="608"/>
      <c r="P29" s="617"/>
      <c r="Q29" s="617"/>
      <c r="R29" s="339" t="e">
        <f>VLOOKUP(A29,SDs!A41:C193,3,FALSE)</f>
        <v>#N/A</v>
      </c>
      <c r="S29" s="339" t="e">
        <f>VLOOKUP(A29,SDs!A42:D194,4,FALSE)</f>
        <v>#N/A</v>
      </c>
      <c r="T29" s="339" t="e">
        <f>VLOOKUP(A29,SDs!A42:E194,5,FALSE)</f>
        <v>#N/A</v>
      </c>
      <c r="U29" s="339" t="e">
        <f>VLOOKUP(A29, SDs!_xlnm.Print_Area, 6, FALSE)</f>
        <v>#N/A</v>
      </c>
      <c r="V29" s="339" t="e">
        <f>VLOOKUP(A29, SDs!_xlnm.Print_Area, 7, FALSE)</f>
        <v>#N/A</v>
      </c>
      <c r="W29" s="338" t="e">
        <f>VLOOKUP(A29,SDs!A42:P194,13,FALSE)</f>
        <v>#N/A</v>
      </c>
      <c r="X29" s="338" t="e">
        <f>VLOOKUP(A29,SDs!A42:Q194,14,FALSE)</f>
        <v>#N/A</v>
      </c>
      <c r="Y29" s="338" t="e">
        <f>VLOOKUP(A29,SDs!A42:R194,15,FALSE)</f>
        <v>#N/A</v>
      </c>
      <c r="Z29" s="338" t="e">
        <f>VLOOKUP(A29,SDs!A42:S194,16,FALSE)</f>
        <v>#N/A</v>
      </c>
      <c r="AA29" s="338" t="e">
        <f>VLOOKUP(A29,SDs!A42:R194,17,FALSE)</f>
        <v>#N/A</v>
      </c>
      <c r="AB29" s="338" t="e">
        <f>VLOOKUP(A29,SDs!A42:S194,18,FALSE)</f>
        <v>#N/A</v>
      </c>
      <c r="AC29" s="338" t="e">
        <f>VLOOKUP(A29,SDs!A42:T194,9,FALSE)</f>
        <v>#N/A</v>
      </c>
      <c r="AD29" s="338" t="e">
        <f>VLOOKUP(A29,SDs!A42:U194,10,FALSE)</f>
        <v>#N/A</v>
      </c>
      <c r="AE29" s="338" t="e">
        <f>VLOOKUP(A29,SDs!A42:V194,11,FALSE)</f>
        <v>#N/A</v>
      </c>
      <c r="AF29" s="596" t="e">
        <f>VLOOKUP(A29,SDs!A42:W194,12,FALSE)</f>
        <v>#N/A</v>
      </c>
      <c r="AH29" s="609"/>
      <c r="AI29" s="609"/>
      <c r="AJ29" s="609"/>
      <c r="AK29" s="595"/>
      <c r="AL29" s="610" t="e">
        <f>VLOOKUP(AK29,DR!A$2:B$22,2,FALSE)</f>
        <v>#N/A</v>
      </c>
      <c r="AM29" s="609"/>
      <c r="AN29" s="611" t="e">
        <f>VLOOKUP(A29, SDs!_xlnm.Print_Area, 8, FALSE)</f>
        <v>#N/A</v>
      </c>
      <c r="AO29" s="550"/>
      <c r="AP29" s="612"/>
      <c r="AS29" s="615"/>
      <c r="AT29" s="550"/>
      <c r="AU29" s="550"/>
      <c r="AW29" s="612"/>
      <c r="AX29" s="500"/>
      <c r="AZ29" s="612"/>
      <c r="BB29" s="613"/>
      <c r="BC29" s="614"/>
    </row>
    <row r="30" spans="1:55" x14ac:dyDescent="0.35">
      <c r="A30" s="607"/>
      <c r="B30" s="731" t="e">
        <f>VLOOKUP(A30, SDs!_xlnm.Print_Area, 2, FALSE)</f>
        <v>#N/A</v>
      </c>
      <c r="C30" s="608"/>
      <c r="D30" s="608"/>
      <c r="E30" s="608"/>
      <c r="F30" s="608"/>
      <c r="G30" s="608"/>
      <c r="H30" s="618"/>
      <c r="I30" s="608"/>
      <c r="J30" s="608"/>
      <c r="K30" s="608"/>
      <c r="L30" s="617"/>
      <c r="M30" s="617"/>
      <c r="N30" s="608"/>
      <c r="O30" s="608"/>
      <c r="P30" s="617"/>
      <c r="Q30" s="617"/>
      <c r="R30" s="339" t="e">
        <f>VLOOKUP(A30,SDs!A42:C194,3,FALSE)</f>
        <v>#N/A</v>
      </c>
      <c r="S30" s="339" t="e">
        <f>VLOOKUP(A30,SDs!A43:D195,4,FALSE)</f>
        <v>#N/A</v>
      </c>
      <c r="T30" s="339" t="e">
        <f>VLOOKUP(A30,SDs!A43:E195,5,FALSE)</f>
        <v>#N/A</v>
      </c>
      <c r="U30" s="339" t="e">
        <f>VLOOKUP(A30, SDs!_xlnm.Print_Area, 6, FALSE)</f>
        <v>#N/A</v>
      </c>
      <c r="V30" s="339" t="e">
        <f>VLOOKUP(A30, SDs!_xlnm.Print_Area, 7, FALSE)</f>
        <v>#N/A</v>
      </c>
      <c r="W30" s="338" t="e">
        <f>VLOOKUP(A30,SDs!A43:P195,13,FALSE)</f>
        <v>#N/A</v>
      </c>
      <c r="X30" s="338" t="e">
        <f>VLOOKUP(A30,SDs!A43:Q195,14,FALSE)</f>
        <v>#N/A</v>
      </c>
      <c r="Y30" s="338" t="e">
        <f>VLOOKUP(A30,SDs!A43:R195,15,FALSE)</f>
        <v>#N/A</v>
      </c>
      <c r="Z30" s="338" t="e">
        <f>VLOOKUP(A30,SDs!A43:S195,16,FALSE)</f>
        <v>#N/A</v>
      </c>
      <c r="AA30" s="338" t="e">
        <f>VLOOKUP(A30,SDs!A43:R195,17,FALSE)</f>
        <v>#N/A</v>
      </c>
      <c r="AB30" s="338" t="e">
        <f>VLOOKUP(A30,SDs!A43:S195,18,FALSE)</f>
        <v>#N/A</v>
      </c>
      <c r="AC30" s="338" t="e">
        <f>VLOOKUP(A30,SDs!A43:T195,9,FALSE)</f>
        <v>#N/A</v>
      </c>
      <c r="AD30" s="338" t="e">
        <f>VLOOKUP(A30,SDs!A43:U195,10,FALSE)</f>
        <v>#N/A</v>
      </c>
      <c r="AE30" s="338" t="e">
        <f>VLOOKUP(A30,SDs!A43:V195,11,FALSE)</f>
        <v>#N/A</v>
      </c>
      <c r="AF30" s="596" t="e">
        <f>VLOOKUP(A30,SDs!A43:W195,12,FALSE)</f>
        <v>#N/A</v>
      </c>
      <c r="AH30" s="609"/>
      <c r="AI30" s="609"/>
      <c r="AJ30" s="609"/>
      <c r="AK30" s="595"/>
      <c r="AL30" s="610" t="e">
        <f>VLOOKUP(AK30,DR!A$2:B$22,2,FALSE)</f>
        <v>#N/A</v>
      </c>
      <c r="AM30" s="609"/>
      <c r="AN30" s="611" t="e">
        <f>VLOOKUP(A30, SDs!_xlnm.Print_Area, 8, FALSE)</f>
        <v>#N/A</v>
      </c>
      <c r="AO30" s="550"/>
      <c r="AP30" s="612"/>
      <c r="AS30" s="615"/>
      <c r="AT30" s="550"/>
      <c r="AU30" s="550"/>
      <c r="AW30" s="612"/>
      <c r="AX30" s="500"/>
      <c r="AZ30" s="612"/>
      <c r="BB30" s="613"/>
      <c r="BC30" s="614"/>
    </row>
    <row r="31" spans="1:55" x14ac:dyDescent="0.35">
      <c r="A31" s="607"/>
      <c r="B31" s="731" t="e">
        <f>VLOOKUP(A31, SDs!_xlnm.Print_Area, 2, FALSE)</f>
        <v>#N/A</v>
      </c>
      <c r="C31" s="608"/>
      <c r="D31" s="608"/>
      <c r="E31" s="608"/>
      <c r="F31" s="608"/>
      <c r="G31" s="608"/>
      <c r="H31" s="618"/>
      <c r="I31" s="608"/>
      <c r="J31" s="608"/>
      <c r="K31" s="608"/>
      <c r="L31" s="617"/>
      <c r="M31" s="617"/>
      <c r="N31" s="608"/>
      <c r="O31" s="608"/>
      <c r="P31" s="617"/>
      <c r="Q31" s="617"/>
      <c r="R31" s="339" t="e">
        <f>VLOOKUP(A31,SDs!A43:C195,3,FALSE)</f>
        <v>#N/A</v>
      </c>
      <c r="S31" s="339" t="e">
        <f>VLOOKUP(A31,SDs!A44:D196,4,FALSE)</f>
        <v>#N/A</v>
      </c>
      <c r="T31" s="339" t="e">
        <f>VLOOKUP(A31,SDs!A44:E196,5,FALSE)</f>
        <v>#N/A</v>
      </c>
      <c r="U31" s="339" t="e">
        <f>VLOOKUP(A31, SDs!_xlnm.Print_Area, 6, FALSE)</f>
        <v>#N/A</v>
      </c>
      <c r="V31" s="339" t="e">
        <f>VLOOKUP(A31, SDs!_xlnm.Print_Area, 7, FALSE)</f>
        <v>#N/A</v>
      </c>
      <c r="W31" s="338" t="e">
        <f>VLOOKUP(A31,SDs!A44:P196,13,FALSE)</f>
        <v>#N/A</v>
      </c>
      <c r="X31" s="338" t="e">
        <f>VLOOKUP(A31,SDs!A44:Q196,14,FALSE)</f>
        <v>#N/A</v>
      </c>
      <c r="Y31" s="338" t="e">
        <f>VLOOKUP(A31,SDs!A44:R196,15,FALSE)</f>
        <v>#N/A</v>
      </c>
      <c r="Z31" s="338" t="e">
        <f>VLOOKUP(A31,SDs!A44:S196,16,FALSE)</f>
        <v>#N/A</v>
      </c>
      <c r="AA31" s="338" t="e">
        <f>VLOOKUP(A31,SDs!A44:R196,17,FALSE)</f>
        <v>#N/A</v>
      </c>
      <c r="AB31" s="338" t="e">
        <f>VLOOKUP(A31,SDs!A44:S196,18,FALSE)</f>
        <v>#N/A</v>
      </c>
      <c r="AC31" s="338" t="e">
        <f>VLOOKUP(A31,SDs!A44:T196,9,FALSE)</f>
        <v>#N/A</v>
      </c>
      <c r="AD31" s="338" t="e">
        <f>VLOOKUP(A31,SDs!A44:U196,10,FALSE)</f>
        <v>#N/A</v>
      </c>
      <c r="AE31" s="338" t="e">
        <f>VLOOKUP(A31,SDs!A44:V196,11,FALSE)</f>
        <v>#N/A</v>
      </c>
      <c r="AF31" s="596" t="e">
        <f>VLOOKUP(A31,SDs!A44:W196,12,FALSE)</f>
        <v>#N/A</v>
      </c>
      <c r="AH31" s="609"/>
      <c r="AI31" s="609"/>
      <c r="AJ31" s="609"/>
      <c r="AK31" s="595"/>
      <c r="AL31" s="610" t="e">
        <f>VLOOKUP(AK31,DR!A$2:B$22,2,FALSE)</f>
        <v>#N/A</v>
      </c>
      <c r="AM31" s="609"/>
      <c r="AN31" s="611" t="e">
        <f>VLOOKUP(A31, SDs!_xlnm.Print_Area, 8, FALSE)</f>
        <v>#N/A</v>
      </c>
      <c r="AO31" s="550"/>
      <c r="AP31" s="612"/>
      <c r="AS31" s="615"/>
      <c r="AT31" s="550"/>
      <c r="AU31" s="550"/>
      <c r="AW31" s="612"/>
      <c r="AX31" s="500"/>
      <c r="AZ31" s="612"/>
      <c r="BB31" s="613"/>
      <c r="BC31" s="614"/>
    </row>
    <row r="32" spans="1:55" x14ac:dyDescent="0.35">
      <c r="A32" s="607"/>
      <c r="B32" s="731" t="e">
        <f>VLOOKUP(A32, SDs!_xlnm.Print_Area, 2, FALSE)</f>
        <v>#N/A</v>
      </c>
      <c r="C32" s="608"/>
      <c r="D32" s="608"/>
      <c r="E32" s="608"/>
      <c r="F32" s="608"/>
      <c r="G32" s="608"/>
      <c r="H32" s="618"/>
      <c r="I32" s="608"/>
      <c r="J32" s="608"/>
      <c r="K32" s="608"/>
      <c r="L32" s="617"/>
      <c r="M32" s="617"/>
      <c r="N32" s="608"/>
      <c r="O32" s="608"/>
      <c r="P32" s="617"/>
      <c r="Q32" s="617"/>
      <c r="R32" s="339" t="e">
        <f>VLOOKUP(A32,SDs!A44:C196,3,FALSE)</f>
        <v>#N/A</v>
      </c>
      <c r="S32" s="339" t="e">
        <f>VLOOKUP(A32,SDs!A45:D197,4,FALSE)</f>
        <v>#N/A</v>
      </c>
      <c r="T32" s="339" t="e">
        <f>VLOOKUP(A32,SDs!A45:E197,5,FALSE)</f>
        <v>#N/A</v>
      </c>
      <c r="U32" s="339" t="e">
        <f>VLOOKUP(A32, SDs!_xlnm.Print_Area, 6, FALSE)</f>
        <v>#N/A</v>
      </c>
      <c r="V32" s="339" t="e">
        <f>VLOOKUP(A32, SDs!_xlnm.Print_Area, 7, FALSE)</f>
        <v>#N/A</v>
      </c>
      <c r="W32" s="338" t="e">
        <f>VLOOKUP(A32,SDs!A45:P197,13,FALSE)</f>
        <v>#N/A</v>
      </c>
      <c r="X32" s="338" t="e">
        <f>VLOOKUP(A32,SDs!A45:Q197,14,FALSE)</f>
        <v>#N/A</v>
      </c>
      <c r="Y32" s="338" t="e">
        <f>VLOOKUP(A32,SDs!A45:R197,15,FALSE)</f>
        <v>#N/A</v>
      </c>
      <c r="Z32" s="338" t="e">
        <f>VLOOKUP(A32,SDs!A45:S197,16,FALSE)</f>
        <v>#N/A</v>
      </c>
      <c r="AA32" s="338" t="e">
        <f>VLOOKUP(A32,SDs!A45:R197,17,FALSE)</f>
        <v>#N/A</v>
      </c>
      <c r="AB32" s="338" t="e">
        <f>VLOOKUP(A32,SDs!A45:S197,18,FALSE)</f>
        <v>#N/A</v>
      </c>
      <c r="AC32" s="338" t="e">
        <f>VLOOKUP(A32,SDs!A45:T197,9,FALSE)</f>
        <v>#N/A</v>
      </c>
      <c r="AD32" s="338" t="e">
        <f>VLOOKUP(A32,SDs!A45:U197,10,FALSE)</f>
        <v>#N/A</v>
      </c>
      <c r="AE32" s="338" t="e">
        <f>VLOOKUP(A32,SDs!A45:V197,11,FALSE)</f>
        <v>#N/A</v>
      </c>
      <c r="AF32" s="596" t="e">
        <f>VLOOKUP(A32,SDs!A45:W197,12,FALSE)</f>
        <v>#N/A</v>
      </c>
      <c r="AH32" s="609"/>
      <c r="AI32" s="609"/>
      <c r="AJ32" s="609"/>
      <c r="AK32" s="595"/>
      <c r="AL32" s="610" t="e">
        <f>VLOOKUP(AK32,DR!A$2:B$22,2,FALSE)</f>
        <v>#N/A</v>
      </c>
      <c r="AM32" s="609"/>
      <c r="AN32" s="611" t="e">
        <f>VLOOKUP(A32, SDs!_xlnm.Print_Area, 8, FALSE)</f>
        <v>#N/A</v>
      </c>
      <c r="AO32" s="550"/>
      <c r="AP32" s="612"/>
      <c r="AS32" s="615"/>
      <c r="AT32" s="550"/>
      <c r="AU32" s="550"/>
      <c r="AW32" s="612"/>
      <c r="AX32" s="500"/>
      <c r="AZ32" s="612"/>
      <c r="BB32" s="613"/>
      <c r="BC32" s="614"/>
    </row>
    <row r="33" spans="1:55" x14ac:dyDescent="0.35">
      <c r="A33" s="607"/>
      <c r="B33" s="731" t="e">
        <f>VLOOKUP(A33, SDs!_xlnm.Print_Area, 2, FALSE)</f>
        <v>#N/A</v>
      </c>
      <c r="C33" s="608"/>
      <c r="D33" s="608"/>
      <c r="E33" s="608"/>
      <c r="F33" s="608"/>
      <c r="G33" s="608"/>
      <c r="H33" s="618"/>
      <c r="I33" s="608"/>
      <c r="J33" s="608"/>
      <c r="K33" s="608"/>
      <c r="L33" s="617"/>
      <c r="M33" s="617"/>
      <c r="N33" s="608"/>
      <c r="O33" s="608"/>
      <c r="P33" s="617"/>
      <c r="Q33" s="617"/>
      <c r="R33" s="339" t="e">
        <f>VLOOKUP(A33,SDs!A45:C197,3,FALSE)</f>
        <v>#N/A</v>
      </c>
      <c r="S33" s="339" t="e">
        <f>VLOOKUP(A33,SDs!A46:D198,4,FALSE)</f>
        <v>#N/A</v>
      </c>
      <c r="T33" s="339" t="e">
        <f>VLOOKUP(A33,SDs!A46:E198,5,FALSE)</f>
        <v>#N/A</v>
      </c>
      <c r="U33" s="339" t="e">
        <f>VLOOKUP(A33, SDs!_xlnm.Print_Area, 6, FALSE)</f>
        <v>#N/A</v>
      </c>
      <c r="V33" s="339" t="e">
        <f>VLOOKUP(A33, SDs!_xlnm.Print_Area, 7, FALSE)</f>
        <v>#N/A</v>
      </c>
      <c r="W33" s="338" t="e">
        <f>VLOOKUP(A33,SDs!A46:P198,13,FALSE)</f>
        <v>#N/A</v>
      </c>
      <c r="X33" s="338" t="e">
        <f>VLOOKUP(A33,SDs!A46:Q198,14,FALSE)</f>
        <v>#N/A</v>
      </c>
      <c r="Y33" s="338" t="e">
        <f>VLOOKUP(A33,SDs!A46:R198,15,FALSE)</f>
        <v>#N/A</v>
      </c>
      <c r="Z33" s="338" t="e">
        <f>VLOOKUP(A33,SDs!A46:S198,16,FALSE)</f>
        <v>#N/A</v>
      </c>
      <c r="AA33" s="338" t="e">
        <f>VLOOKUP(A33,SDs!A46:R198,17,FALSE)</f>
        <v>#N/A</v>
      </c>
      <c r="AB33" s="338" t="e">
        <f>VLOOKUP(A33,SDs!A46:S198,18,FALSE)</f>
        <v>#N/A</v>
      </c>
      <c r="AC33" s="338" t="e">
        <f>VLOOKUP(A33,SDs!A46:T198,9,FALSE)</f>
        <v>#N/A</v>
      </c>
      <c r="AD33" s="338" t="e">
        <f>VLOOKUP(A33,SDs!A46:U198,10,FALSE)</f>
        <v>#N/A</v>
      </c>
      <c r="AE33" s="338" t="e">
        <f>VLOOKUP(A33,SDs!A46:V198,11,FALSE)</f>
        <v>#N/A</v>
      </c>
      <c r="AF33" s="596" t="e">
        <f>VLOOKUP(A33,SDs!A46:W198,12,FALSE)</f>
        <v>#N/A</v>
      </c>
      <c r="AH33" s="609"/>
      <c r="AI33" s="609"/>
      <c r="AJ33" s="609"/>
      <c r="AK33" s="595"/>
      <c r="AL33" s="610" t="e">
        <f>VLOOKUP(AK33,DR!A$2:B$22,2,FALSE)</f>
        <v>#N/A</v>
      </c>
      <c r="AM33" s="609"/>
      <c r="AN33" s="611" t="e">
        <f>VLOOKUP(A33, SDs!_xlnm.Print_Area, 8, FALSE)</f>
        <v>#N/A</v>
      </c>
      <c r="AO33" s="550"/>
      <c r="AP33" s="612"/>
      <c r="AS33" s="615"/>
      <c r="AT33" s="550"/>
      <c r="AU33" s="550"/>
      <c r="AW33" s="612"/>
      <c r="AX33" s="500"/>
      <c r="AZ33" s="612"/>
      <c r="BB33" s="613"/>
      <c r="BC33" s="614"/>
    </row>
    <row r="34" spans="1:55" x14ac:dyDescent="0.35">
      <c r="A34" s="607"/>
      <c r="B34" s="731" t="e">
        <f>VLOOKUP(A34, SDs!_xlnm.Print_Area, 2, FALSE)</f>
        <v>#N/A</v>
      </c>
      <c r="C34" s="608"/>
      <c r="D34" s="608"/>
      <c r="E34" s="608"/>
      <c r="F34" s="608"/>
      <c r="G34" s="608"/>
      <c r="H34" s="618"/>
      <c r="I34" s="608"/>
      <c r="J34" s="608"/>
      <c r="K34" s="608"/>
      <c r="L34" s="617"/>
      <c r="M34" s="617"/>
      <c r="N34" s="608"/>
      <c r="O34" s="608"/>
      <c r="P34" s="617"/>
      <c r="Q34" s="617"/>
      <c r="R34" s="339" t="e">
        <f>VLOOKUP(A34,SDs!A46:C198,3,FALSE)</f>
        <v>#N/A</v>
      </c>
      <c r="S34" s="339" t="e">
        <f>VLOOKUP(A34,SDs!A47:D199,4,FALSE)</f>
        <v>#N/A</v>
      </c>
      <c r="T34" s="339" t="e">
        <f>VLOOKUP(A34,SDs!A47:E199,5,FALSE)</f>
        <v>#N/A</v>
      </c>
      <c r="U34" s="339" t="e">
        <f>VLOOKUP(A34, SDs!_xlnm.Print_Area, 6, FALSE)</f>
        <v>#N/A</v>
      </c>
      <c r="V34" s="339" t="e">
        <f>VLOOKUP(A34, SDs!_xlnm.Print_Area, 7, FALSE)</f>
        <v>#N/A</v>
      </c>
      <c r="W34" s="338" t="e">
        <f>VLOOKUP(A34,SDs!A47:P199,13,FALSE)</f>
        <v>#N/A</v>
      </c>
      <c r="X34" s="338" t="e">
        <f>VLOOKUP(A34,SDs!A47:Q199,14,FALSE)</f>
        <v>#N/A</v>
      </c>
      <c r="Y34" s="338" t="e">
        <f>VLOOKUP(A34,SDs!A47:R199,15,FALSE)</f>
        <v>#N/A</v>
      </c>
      <c r="Z34" s="338" t="e">
        <f>VLOOKUP(A34,SDs!A47:S199,16,FALSE)</f>
        <v>#N/A</v>
      </c>
      <c r="AA34" s="338" t="e">
        <f>VLOOKUP(A34,SDs!A47:R199,17,FALSE)</f>
        <v>#N/A</v>
      </c>
      <c r="AB34" s="338" t="e">
        <f>VLOOKUP(A34,SDs!A47:S199,18,FALSE)</f>
        <v>#N/A</v>
      </c>
      <c r="AC34" s="338" t="e">
        <f>VLOOKUP(A34,SDs!A47:T199,9,FALSE)</f>
        <v>#N/A</v>
      </c>
      <c r="AD34" s="338" t="e">
        <f>VLOOKUP(A34,SDs!A47:U199,10,FALSE)</f>
        <v>#N/A</v>
      </c>
      <c r="AE34" s="338" t="e">
        <f>VLOOKUP(A34,SDs!A47:V199,11,FALSE)</f>
        <v>#N/A</v>
      </c>
      <c r="AF34" s="596" t="e">
        <f>VLOOKUP(A34,SDs!A47:W199,12,FALSE)</f>
        <v>#N/A</v>
      </c>
      <c r="AH34" s="609"/>
      <c r="AI34" s="609"/>
      <c r="AJ34" s="609"/>
      <c r="AK34" s="595"/>
      <c r="AL34" s="610" t="e">
        <f>VLOOKUP(AK34,DR!A$2:B$22,2,FALSE)</f>
        <v>#N/A</v>
      </c>
      <c r="AM34" s="609"/>
      <c r="AN34" s="611" t="e">
        <f>VLOOKUP(A34, SDs!_xlnm.Print_Area, 8, FALSE)</f>
        <v>#N/A</v>
      </c>
      <c r="AO34" s="550"/>
      <c r="AP34" s="612"/>
      <c r="AS34" s="615"/>
      <c r="AT34" s="550"/>
      <c r="AU34" s="550"/>
      <c r="AW34" s="612"/>
      <c r="AX34" s="500"/>
      <c r="AZ34" s="612"/>
      <c r="BB34" s="613"/>
      <c r="BC34" s="614"/>
    </row>
    <row r="35" spans="1:55" x14ac:dyDescent="0.35">
      <c r="A35" s="607"/>
      <c r="B35" s="731" t="e">
        <f>VLOOKUP(A35, SDs!_xlnm.Print_Area, 2, FALSE)</f>
        <v>#N/A</v>
      </c>
      <c r="C35" s="608"/>
      <c r="D35" s="608"/>
      <c r="E35" s="608"/>
      <c r="F35" s="608"/>
      <c r="G35" s="608"/>
      <c r="H35" s="618"/>
      <c r="I35" s="608"/>
      <c r="J35" s="608"/>
      <c r="K35" s="608"/>
      <c r="L35" s="617"/>
      <c r="M35" s="617"/>
      <c r="N35" s="608"/>
      <c r="O35" s="608"/>
      <c r="P35" s="617"/>
      <c r="Q35" s="617"/>
      <c r="R35" s="339" t="e">
        <f>VLOOKUP(A35,SDs!A47:C199,3,FALSE)</f>
        <v>#N/A</v>
      </c>
      <c r="S35" s="339" t="e">
        <f>VLOOKUP(A35,SDs!A48:D200,4,FALSE)</f>
        <v>#N/A</v>
      </c>
      <c r="T35" s="339" t="e">
        <f>VLOOKUP(A35,SDs!A48:E200,5,FALSE)</f>
        <v>#N/A</v>
      </c>
      <c r="U35" s="339" t="e">
        <f>VLOOKUP(A35, SDs!_xlnm.Print_Area, 6, FALSE)</f>
        <v>#N/A</v>
      </c>
      <c r="V35" s="339" t="e">
        <f>VLOOKUP(A35, SDs!_xlnm.Print_Area, 7, FALSE)</f>
        <v>#N/A</v>
      </c>
      <c r="W35" s="338" t="e">
        <f>VLOOKUP(A35,SDs!A48:P200,13,FALSE)</f>
        <v>#N/A</v>
      </c>
      <c r="X35" s="338" t="e">
        <f>VLOOKUP(A35,SDs!A48:Q200,14,FALSE)</f>
        <v>#N/A</v>
      </c>
      <c r="Y35" s="338" t="e">
        <f>VLOOKUP(A35,SDs!A48:R200,15,FALSE)</f>
        <v>#N/A</v>
      </c>
      <c r="Z35" s="338" t="e">
        <f>VLOOKUP(A35,SDs!A48:S200,16,FALSE)</f>
        <v>#N/A</v>
      </c>
      <c r="AA35" s="338" t="e">
        <f>VLOOKUP(A35,SDs!A48:R200,17,FALSE)</f>
        <v>#N/A</v>
      </c>
      <c r="AB35" s="338" t="e">
        <f>VLOOKUP(A35,SDs!A48:S200,18,FALSE)</f>
        <v>#N/A</v>
      </c>
      <c r="AC35" s="338" t="e">
        <f>VLOOKUP(A35,SDs!A48:T200,9,FALSE)</f>
        <v>#N/A</v>
      </c>
      <c r="AD35" s="338" t="e">
        <f>VLOOKUP(A35,SDs!A48:U200,10,FALSE)</f>
        <v>#N/A</v>
      </c>
      <c r="AE35" s="338" t="e">
        <f>VLOOKUP(A35,SDs!A48:V200,11,FALSE)</f>
        <v>#N/A</v>
      </c>
      <c r="AF35" s="596" t="e">
        <f>VLOOKUP(A35,SDs!A48:W200,12,FALSE)</f>
        <v>#N/A</v>
      </c>
      <c r="AH35" s="609"/>
      <c r="AI35" s="609"/>
      <c r="AJ35" s="609"/>
      <c r="AK35" s="595"/>
      <c r="AL35" s="610" t="e">
        <f>VLOOKUP(AK35,DR!A$2:B$22,2,FALSE)</f>
        <v>#N/A</v>
      </c>
      <c r="AM35" s="609"/>
      <c r="AN35" s="611" t="e">
        <f>VLOOKUP(A35, SDs!_xlnm.Print_Area, 8, FALSE)</f>
        <v>#N/A</v>
      </c>
      <c r="AO35" s="550"/>
      <c r="AP35" s="612"/>
      <c r="AS35" s="615"/>
      <c r="AT35" s="550"/>
      <c r="AU35" s="550"/>
      <c r="AW35" s="612"/>
      <c r="AX35" s="500"/>
      <c r="AZ35" s="612"/>
      <c r="BB35" s="613"/>
      <c r="BC35" s="614"/>
    </row>
    <row r="36" spans="1:55" x14ac:dyDescent="0.35">
      <c r="A36" s="607"/>
      <c r="B36" s="731" t="e">
        <f>VLOOKUP(A36, SDs!_xlnm.Print_Area, 2, FALSE)</f>
        <v>#N/A</v>
      </c>
      <c r="C36" s="608"/>
      <c r="D36" s="608"/>
      <c r="E36" s="608"/>
      <c r="F36" s="608"/>
      <c r="G36" s="608"/>
      <c r="H36" s="618"/>
      <c r="I36" s="608"/>
      <c r="J36" s="608"/>
      <c r="K36" s="608"/>
      <c r="L36" s="617"/>
      <c r="M36" s="617"/>
      <c r="N36" s="608"/>
      <c r="O36" s="608"/>
      <c r="P36" s="617"/>
      <c r="Q36" s="617"/>
      <c r="R36" s="339" t="e">
        <f>VLOOKUP(A36,SDs!A48:C200,3,FALSE)</f>
        <v>#N/A</v>
      </c>
      <c r="S36" s="339" t="e">
        <f>VLOOKUP(A36,SDs!A49:D201,4,FALSE)</f>
        <v>#N/A</v>
      </c>
      <c r="T36" s="339" t="e">
        <f>VLOOKUP(A36,SDs!A49:E201,5,FALSE)</f>
        <v>#N/A</v>
      </c>
      <c r="U36" s="339" t="e">
        <f>VLOOKUP(A36, SDs!_xlnm.Print_Area, 6, FALSE)</f>
        <v>#N/A</v>
      </c>
      <c r="V36" s="339" t="e">
        <f>VLOOKUP(A36, SDs!_xlnm.Print_Area, 7, FALSE)</f>
        <v>#N/A</v>
      </c>
      <c r="W36" s="338" t="e">
        <f>VLOOKUP(A36,SDs!A49:P201,13,FALSE)</f>
        <v>#N/A</v>
      </c>
      <c r="X36" s="338" t="e">
        <f>VLOOKUP(A36,SDs!A49:Q201,14,FALSE)</f>
        <v>#N/A</v>
      </c>
      <c r="Y36" s="338" t="e">
        <f>VLOOKUP(A36,SDs!A49:R201,15,FALSE)</f>
        <v>#N/A</v>
      </c>
      <c r="Z36" s="338" t="e">
        <f>VLOOKUP(A36,SDs!A49:S201,16,FALSE)</f>
        <v>#N/A</v>
      </c>
      <c r="AA36" s="338" t="e">
        <f>VLOOKUP(A36,SDs!A49:R201,17,FALSE)</f>
        <v>#N/A</v>
      </c>
      <c r="AB36" s="338" t="e">
        <f>VLOOKUP(A36,SDs!A49:S201,18,FALSE)</f>
        <v>#N/A</v>
      </c>
      <c r="AC36" s="338" t="e">
        <f>VLOOKUP(A36,SDs!A49:T201,9,FALSE)</f>
        <v>#N/A</v>
      </c>
      <c r="AD36" s="338" t="e">
        <f>VLOOKUP(A36,SDs!A49:U201,10,FALSE)</f>
        <v>#N/A</v>
      </c>
      <c r="AE36" s="338" t="e">
        <f>VLOOKUP(A36,SDs!A49:V201,11,FALSE)</f>
        <v>#N/A</v>
      </c>
      <c r="AF36" s="596" t="e">
        <f>VLOOKUP(A36,SDs!A49:W201,12,FALSE)</f>
        <v>#N/A</v>
      </c>
      <c r="AH36" s="609"/>
      <c r="AI36" s="609"/>
      <c r="AJ36" s="609"/>
      <c r="AK36" s="595"/>
      <c r="AL36" s="610" t="e">
        <f>VLOOKUP(AK36,DR!A$2:B$22,2,FALSE)</f>
        <v>#N/A</v>
      </c>
      <c r="AM36" s="609"/>
      <c r="AN36" s="611" t="e">
        <f>VLOOKUP(A36, SDs!_xlnm.Print_Area, 8, FALSE)</f>
        <v>#N/A</v>
      </c>
      <c r="AO36" s="550"/>
      <c r="AP36" s="612"/>
      <c r="AS36" s="615"/>
      <c r="AT36" s="550"/>
      <c r="AU36" s="550"/>
      <c r="AW36" s="612"/>
      <c r="AX36" s="500"/>
      <c r="AZ36" s="612"/>
      <c r="BB36" s="613"/>
      <c r="BC36" s="614"/>
    </row>
    <row r="37" spans="1:55" x14ac:dyDescent="0.35">
      <c r="A37" s="607"/>
      <c r="B37" s="731" t="e">
        <f>VLOOKUP(A37, SDs!_xlnm.Print_Area, 2, FALSE)</f>
        <v>#N/A</v>
      </c>
      <c r="C37" s="608"/>
      <c r="D37" s="608"/>
      <c r="E37" s="608"/>
      <c r="F37" s="608"/>
      <c r="G37" s="608"/>
      <c r="H37" s="618"/>
      <c r="I37" s="608"/>
      <c r="J37" s="608"/>
      <c r="K37" s="608"/>
      <c r="L37" s="617"/>
      <c r="M37" s="617"/>
      <c r="N37" s="608"/>
      <c r="O37" s="608"/>
      <c r="P37" s="617"/>
      <c r="Q37" s="617"/>
      <c r="R37" s="339" t="e">
        <f>VLOOKUP(A37,SDs!A49:C201,3,FALSE)</f>
        <v>#N/A</v>
      </c>
      <c r="S37" s="339" t="e">
        <f>VLOOKUP(A37,SDs!A50:D202,4,FALSE)</f>
        <v>#N/A</v>
      </c>
      <c r="T37" s="339" t="e">
        <f>VLOOKUP(A37,SDs!A50:E202,5,FALSE)</f>
        <v>#N/A</v>
      </c>
      <c r="U37" s="339" t="e">
        <f>VLOOKUP(A37, SDs!_xlnm.Print_Area, 6, FALSE)</f>
        <v>#N/A</v>
      </c>
      <c r="V37" s="339" t="e">
        <f>VLOOKUP(A37, SDs!_xlnm.Print_Area, 7, FALSE)</f>
        <v>#N/A</v>
      </c>
      <c r="W37" s="338" t="e">
        <f>VLOOKUP(A37,SDs!A50:P202,13,FALSE)</f>
        <v>#N/A</v>
      </c>
      <c r="X37" s="338" t="e">
        <f>VLOOKUP(A37,SDs!A50:Q202,14,FALSE)</f>
        <v>#N/A</v>
      </c>
      <c r="Y37" s="338" t="e">
        <f>VLOOKUP(A37,SDs!A50:R202,15,FALSE)</f>
        <v>#N/A</v>
      </c>
      <c r="Z37" s="338" t="e">
        <f>VLOOKUP(A37,SDs!A50:S202,16,FALSE)</f>
        <v>#N/A</v>
      </c>
      <c r="AA37" s="338" t="e">
        <f>VLOOKUP(A37,SDs!A50:R202,17,FALSE)</f>
        <v>#N/A</v>
      </c>
      <c r="AB37" s="338" t="e">
        <f>VLOOKUP(A37,SDs!A50:S202,18,FALSE)</f>
        <v>#N/A</v>
      </c>
      <c r="AC37" s="338" t="e">
        <f>VLOOKUP(A37,SDs!A50:T202,9,FALSE)</f>
        <v>#N/A</v>
      </c>
      <c r="AD37" s="338" t="e">
        <f>VLOOKUP(A37,SDs!A50:U202,10,FALSE)</f>
        <v>#N/A</v>
      </c>
      <c r="AE37" s="338" t="e">
        <f>VLOOKUP(A37,SDs!A50:V202,11,FALSE)</f>
        <v>#N/A</v>
      </c>
      <c r="AF37" s="596" t="e">
        <f>VLOOKUP(A37,SDs!A50:W202,12,FALSE)</f>
        <v>#N/A</v>
      </c>
      <c r="AH37" s="609"/>
      <c r="AI37" s="609"/>
      <c r="AJ37" s="609"/>
      <c r="AK37" s="595"/>
      <c r="AL37" s="610" t="e">
        <f>VLOOKUP(AK37,DR!A$2:B$22,2,FALSE)</f>
        <v>#N/A</v>
      </c>
      <c r="AM37" s="609"/>
      <c r="AN37" s="611" t="e">
        <f>VLOOKUP(A37, SDs!_xlnm.Print_Area, 8, FALSE)</f>
        <v>#N/A</v>
      </c>
      <c r="AO37" s="550"/>
      <c r="AP37" s="612"/>
      <c r="AS37" s="615"/>
      <c r="AT37" s="550"/>
      <c r="AU37" s="550"/>
      <c r="AW37" s="612"/>
      <c r="AX37" s="500"/>
      <c r="AZ37" s="612"/>
      <c r="BB37" s="613"/>
      <c r="BC37" s="614"/>
    </row>
    <row r="38" spans="1:55" x14ac:dyDescent="0.35">
      <c r="A38" s="607"/>
      <c r="B38" s="731" t="e">
        <f>VLOOKUP(A38, SDs!_xlnm.Print_Area, 2, FALSE)</f>
        <v>#N/A</v>
      </c>
      <c r="C38" s="608"/>
      <c r="D38" s="608"/>
      <c r="E38" s="608"/>
      <c r="F38" s="608"/>
      <c r="G38" s="608"/>
      <c r="H38" s="618"/>
      <c r="I38" s="608"/>
      <c r="J38" s="608"/>
      <c r="K38" s="608"/>
      <c r="L38" s="617"/>
      <c r="M38" s="617"/>
      <c r="N38" s="608"/>
      <c r="O38" s="608"/>
      <c r="P38" s="617"/>
      <c r="Q38" s="617"/>
      <c r="R38" s="339" t="e">
        <f>VLOOKUP(A38,SDs!A50:C202,3,FALSE)</f>
        <v>#N/A</v>
      </c>
      <c r="S38" s="339" t="e">
        <f>VLOOKUP(A38,SDs!A51:D203,4,FALSE)</f>
        <v>#N/A</v>
      </c>
      <c r="T38" s="339" t="e">
        <f>VLOOKUP(A38,SDs!A51:E203,5,FALSE)</f>
        <v>#N/A</v>
      </c>
      <c r="U38" s="339" t="e">
        <f>VLOOKUP(A38, SDs!_xlnm.Print_Area, 6, FALSE)</f>
        <v>#N/A</v>
      </c>
      <c r="V38" s="339" t="e">
        <f>VLOOKUP(A38, SDs!_xlnm.Print_Area, 7, FALSE)</f>
        <v>#N/A</v>
      </c>
      <c r="W38" s="338" t="e">
        <f>VLOOKUP(A38,SDs!A51:P203,13,FALSE)</f>
        <v>#N/A</v>
      </c>
      <c r="X38" s="338" t="e">
        <f>VLOOKUP(A38,SDs!A51:Q203,14,FALSE)</f>
        <v>#N/A</v>
      </c>
      <c r="Y38" s="338" t="e">
        <f>VLOOKUP(A38,SDs!A51:R203,15,FALSE)</f>
        <v>#N/A</v>
      </c>
      <c r="Z38" s="338" t="e">
        <f>VLOOKUP(A38,SDs!A51:S203,16,FALSE)</f>
        <v>#N/A</v>
      </c>
      <c r="AA38" s="338" t="e">
        <f>VLOOKUP(A38,SDs!A51:R203,17,FALSE)</f>
        <v>#N/A</v>
      </c>
      <c r="AB38" s="338" t="e">
        <f>VLOOKUP(A38,SDs!A51:S203,18,FALSE)</f>
        <v>#N/A</v>
      </c>
      <c r="AC38" s="338" t="e">
        <f>VLOOKUP(A38,SDs!A51:T203,9,FALSE)</f>
        <v>#N/A</v>
      </c>
      <c r="AD38" s="338" t="e">
        <f>VLOOKUP(A38,SDs!A51:U203,10,FALSE)</f>
        <v>#N/A</v>
      </c>
      <c r="AE38" s="338" t="e">
        <f>VLOOKUP(A38,SDs!A51:V203,11,FALSE)</f>
        <v>#N/A</v>
      </c>
      <c r="AF38" s="596" t="e">
        <f>VLOOKUP(A38,SDs!A51:W203,12,FALSE)</f>
        <v>#N/A</v>
      </c>
      <c r="AH38" s="609"/>
      <c r="AI38" s="609"/>
      <c r="AJ38" s="609"/>
      <c r="AK38" s="595"/>
      <c r="AL38" s="610" t="e">
        <f>VLOOKUP(AK38,DR!A$2:B$22,2,FALSE)</f>
        <v>#N/A</v>
      </c>
      <c r="AM38" s="609"/>
      <c r="AN38" s="611" t="e">
        <f>VLOOKUP(A38, SDs!_xlnm.Print_Area, 8, FALSE)</f>
        <v>#N/A</v>
      </c>
      <c r="AO38" s="550"/>
      <c r="AP38" s="612"/>
      <c r="AS38" s="615"/>
      <c r="AT38" s="550"/>
      <c r="AU38" s="550"/>
      <c r="AW38" s="612"/>
      <c r="AX38" s="500"/>
      <c r="AZ38" s="612"/>
      <c r="BB38" s="613"/>
      <c r="BC38" s="614"/>
    </row>
    <row r="39" spans="1:55" x14ac:dyDescent="0.35">
      <c r="A39" s="607"/>
      <c r="B39" s="731" t="e">
        <f>VLOOKUP(A39, SDs!_xlnm.Print_Area, 2, FALSE)</f>
        <v>#N/A</v>
      </c>
      <c r="C39" s="608"/>
      <c r="D39" s="608"/>
      <c r="E39" s="608"/>
      <c r="F39" s="608"/>
      <c r="G39" s="608"/>
      <c r="H39" s="618"/>
      <c r="I39" s="608"/>
      <c r="J39" s="608"/>
      <c r="K39" s="608"/>
      <c r="L39" s="617"/>
      <c r="M39" s="617"/>
      <c r="N39" s="608"/>
      <c r="O39" s="608"/>
      <c r="P39" s="617"/>
      <c r="Q39" s="617"/>
      <c r="R39" s="339" t="e">
        <f>VLOOKUP(A39,SDs!A51:C203,3,FALSE)</f>
        <v>#N/A</v>
      </c>
      <c r="S39" s="339" t="e">
        <f>VLOOKUP(A39,SDs!A52:D204,4,FALSE)</f>
        <v>#N/A</v>
      </c>
      <c r="T39" s="339" t="e">
        <f>VLOOKUP(A39,SDs!A52:E204,5,FALSE)</f>
        <v>#N/A</v>
      </c>
      <c r="U39" s="339" t="e">
        <f>VLOOKUP(A39, SDs!_xlnm.Print_Area, 6, FALSE)</f>
        <v>#N/A</v>
      </c>
      <c r="V39" s="339" t="e">
        <f>VLOOKUP(A39, SDs!_xlnm.Print_Area, 7, FALSE)</f>
        <v>#N/A</v>
      </c>
      <c r="W39" s="338" t="e">
        <f>VLOOKUP(A39,SDs!A52:P204,13,FALSE)</f>
        <v>#N/A</v>
      </c>
      <c r="X39" s="338" t="e">
        <f>VLOOKUP(A39,SDs!A52:Q204,14,FALSE)</f>
        <v>#N/A</v>
      </c>
      <c r="Y39" s="338" t="e">
        <f>VLOOKUP(A39,SDs!A52:R204,15,FALSE)</f>
        <v>#N/A</v>
      </c>
      <c r="Z39" s="338" t="e">
        <f>VLOOKUP(A39,SDs!A52:S204,16,FALSE)</f>
        <v>#N/A</v>
      </c>
      <c r="AA39" s="338" t="e">
        <f>VLOOKUP(A39,SDs!A52:R204,17,FALSE)</f>
        <v>#N/A</v>
      </c>
      <c r="AB39" s="338" t="e">
        <f>VLOOKUP(A39,SDs!A52:S204,18,FALSE)</f>
        <v>#N/A</v>
      </c>
      <c r="AC39" s="338" t="e">
        <f>VLOOKUP(A39,SDs!A52:T204,9,FALSE)</f>
        <v>#N/A</v>
      </c>
      <c r="AD39" s="338" t="e">
        <f>VLOOKUP(A39,SDs!A52:U204,10,FALSE)</f>
        <v>#N/A</v>
      </c>
      <c r="AE39" s="338" t="e">
        <f>VLOOKUP(A39,SDs!A52:V204,11,FALSE)</f>
        <v>#N/A</v>
      </c>
      <c r="AF39" s="596" t="e">
        <f>VLOOKUP(A39,SDs!A52:W204,12,FALSE)</f>
        <v>#N/A</v>
      </c>
      <c r="AH39" s="609"/>
      <c r="AI39" s="609"/>
      <c r="AJ39" s="609"/>
      <c r="AK39" s="595"/>
      <c r="AL39" s="610" t="e">
        <f>VLOOKUP(AK39,DR!A$2:B$22,2,FALSE)</f>
        <v>#N/A</v>
      </c>
      <c r="AM39" s="609"/>
      <c r="AN39" s="611" t="e">
        <f>VLOOKUP(A39, SDs!_xlnm.Print_Area, 8, FALSE)</f>
        <v>#N/A</v>
      </c>
      <c r="AO39" s="550"/>
      <c r="AP39" s="612"/>
      <c r="AS39" s="615"/>
      <c r="AT39" s="550"/>
      <c r="AU39" s="550"/>
      <c r="AW39" s="612"/>
      <c r="AX39" s="500"/>
      <c r="AZ39" s="612"/>
      <c r="BB39" s="613"/>
      <c r="BC39" s="614"/>
    </row>
    <row r="40" spans="1:55" x14ac:dyDescent="0.35">
      <c r="A40" s="607"/>
      <c r="B40" s="731" t="e">
        <f>VLOOKUP(A40, SDs!_xlnm.Print_Area, 2, FALSE)</f>
        <v>#N/A</v>
      </c>
      <c r="C40" s="608"/>
      <c r="D40" s="608"/>
      <c r="E40" s="608"/>
      <c r="F40" s="608"/>
      <c r="G40" s="608"/>
      <c r="H40" s="618"/>
      <c r="I40" s="608"/>
      <c r="J40" s="608"/>
      <c r="K40" s="608"/>
      <c r="L40" s="617"/>
      <c r="M40" s="617"/>
      <c r="N40" s="608"/>
      <c r="O40" s="608"/>
      <c r="P40" s="617"/>
      <c r="Q40" s="617"/>
      <c r="R40" s="339" t="e">
        <f>VLOOKUP(A40,SDs!A52:C204,3,FALSE)</f>
        <v>#N/A</v>
      </c>
      <c r="S40" s="339" t="e">
        <f>VLOOKUP(A40,SDs!A53:D205,4,FALSE)</f>
        <v>#N/A</v>
      </c>
      <c r="T40" s="339" t="e">
        <f>VLOOKUP(A40,SDs!A53:E205,5,FALSE)</f>
        <v>#N/A</v>
      </c>
      <c r="U40" s="339" t="e">
        <f>VLOOKUP(A40, SDs!_xlnm.Print_Area, 6, FALSE)</f>
        <v>#N/A</v>
      </c>
      <c r="V40" s="339" t="e">
        <f>VLOOKUP(A40, SDs!_xlnm.Print_Area, 7, FALSE)</f>
        <v>#N/A</v>
      </c>
      <c r="W40" s="338" t="e">
        <f>VLOOKUP(A40,SDs!A53:P205,13,FALSE)</f>
        <v>#N/A</v>
      </c>
      <c r="X40" s="338" t="e">
        <f>VLOOKUP(A40,SDs!A53:Q205,14,FALSE)</f>
        <v>#N/A</v>
      </c>
      <c r="Y40" s="338" t="e">
        <f>VLOOKUP(A40,SDs!A53:R205,15,FALSE)</f>
        <v>#N/A</v>
      </c>
      <c r="Z40" s="338" t="e">
        <f>VLOOKUP(A40,SDs!A53:S205,16,FALSE)</f>
        <v>#N/A</v>
      </c>
      <c r="AA40" s="338" t="e">
        <f>VLOOKUP(A40,SDs!A53:R205,17,FALSE)</f>
        <v>#N/A</v>
      </c>
      <c r="AB40" s="338" t="e">
        <f>VLOOKUP(A40,SDs!A53:S205,18,FALSE)</f>
        <v>#N/A</v>
      </c>
      <c r="AC40" s="338" t="e">
        <f>VLOOKUP(A40,SDs!A53:T205,9,FALSE)</f>
        <v>#N/A</v>
      </c>
      <c r="AD40" s="338" t="e">
        <f>VLOOKUP(A40,SDs!A53:U205,10,FALSE)</f>
        <v>#N/A</v>
      </c>
      <c r="AE40" s="338" t="e">
        <f>VLOOKUP(A40,SDs!A53:V205,11,FALSE)</f>
        <v>#N/A</v>
      </c>
      <c r="AF40" s="596" t="e">
        <f>VLOOKUP(A40,SDs!A53:W205,12,FALSE)</f>
        <v>#N/A</v>
      </c>
      <c r="AH40" s="609"/>
      <c r="AI40" s="609"/>
      <c r="AJ40" s="609"/>
      <c r="AK40" s="595"/>
      <c r="AL40" s="610" t="e">
        <f>VLOOKUP(AK40,DR!A$2:B$22,2,FALSE)</f>
        <v>#N/A</v>
      </c>
      <c r="AM40" s="609"/>
      <c r="AN40" s="611" t="e">
        <f>VLOOKUP(A40, SDs!_xlnm.Print_Area, 8, FALSE)</f>
        <v>#N/A</v>
      </c>
      <c r="AO40" s="550"/>
      <c r="AP40" s="612"/>
      <c r="AS40" s="615"/>
      <c r="AT40" s="550"/>
      <c r="AU40" s="550"/>
      <c r="AW40" s="612"/>
      <c r="AX40" s="500"/>
      <c r="AZ40" s="612"/>
      <c r="BB40" s="613"/>
      <c r="BC40" s="614"/>
    </row>
  </sheetData>
  <customSheetViews>
    <customSheetView guid="{08CA5213-9F2B-4328-B239-3EDB16477A05}">
      <pane ySplit="1" topLeftCell="A8" activePane="bottomLeft" state="frozen"/>
      <selection pane="bottomLeft" activeCell="K25" sqref="K25"/>
      <pageMargins left="0.7" right="0.7" top="0.75" bottom="0.75" header="0.3" footer="0.3"/>
      <pageSetup orientation="portrait" r:id="rId1"/>
    </customSheetView>
  </customSheetViews>
  <conditionalFormatting sqref="A41:D1048576 AG41:AR1048576 D1 AV41:XFD1048576 AG1:AS1 AV1:XFD1 R1:AC1 A2:Q40 AG2:XFD40">
    <cfRule type="cellIs" dxfId="144" priority="819" operator="equal">
      <formula>"D"</formula>
    </cfRule>
    <cfRule type="cellIs" dxfId="143" priority="820" operator="equal">
      <formula>"Denied"</formula>
    </cfRule>
    <cfRule type="cellIs" dxfId="142" priority="821" operator="equal">
      <formula>"Withdrawn"</formula>
    </cfRule>
    <cfRule type="cellIs" dxfId="141" priority="822" operator="equal">
      <formula>"W"</formula>
    </cfRule>
    <cfRule type="cellIs" dxfId="140" priority="823" operator="equal">
      <formula>"A"</formula>
    </cfRule>
  </conditionalFormatting>
  <conditionalFormatting sqref="AD1:AE1">
    <cfRule type="cellIs" dxfId="139" priority="791" operator="equal">
      <formula>"D"</formula>
    </cfRule>
    <cfRule type="cellIs" dxfId="138" priority="792" operator="equal">
      <formula>"Denied"</formula>
    </cfRule>
    <cfRule type="cellIs" dxfId="137" priority="793" operator="equal">
      <formula>"Withdrawn"</formula>
    </cfRule>
    <cfRule type="cellIs" dxfId="136" priority="794" operator="equal">
      <formula>"W"</formula>
    </cfRule>
    <cfRule type="cellIs" dxfId="135" priority="795" operator="equal">
      <formula>"A"</formula>
    </cfRule>
  </conditionalFormatting>
  <conditionalFormatting sqref="AF1">
    <cfRule type="cellIs" dxfId="134" priority="786" operator="equal">
      <formula>"D"</formula>
    </cfRule>
    <cfRule type="cellIs" dxfId="133" priority="787" operator="equal">
      <formula>"Denied"</formula>
    </cfRule>
    <cfRule type="cellIs" dxfId="132" priority="788" operator="equal">
      <formula>"Withdrawn"</formula>
    </cfRule>
    <cfRule type="cellIs" dxfId="131" priority="789" operator="equal">
      <formula>"W"</formula>
    </cfRule>
    <cfRule type="cellIs" dxfId="130" priority="790" operator="equal">
      <formula>"A"</formula>
    </cfRule>
  </conditionalFormatting>
  <conditionalFormatting sqref="AT1:AU1 AT41:AU1048576">
    <cfRule type="cellIs" dxfId="129" priority="776" operator="equal">
      <formula>"D"</formula>
    </cfRule>
    <cfRule type="cellIs" dxfId="128" priority="777" operator="equal">
      <formula>"Denied"</formula>
    </cfRule>
    <cfRule type="cellIs" dxfId="127" priority="778" operator="equal">
      <formula>"Withdrawn"</formula>
    </cfRule>
    <cfRule type="cellIs" dxfId="126" priority="779" operator="equal">
      <formula>"W"</formula>
    </cfRule>
    <cfRule type="cellIs" dxfId="125" priority="780" operator="equal">
      <formula>"A"</formula>
    </cfRule>
  </conditionalFormatting>
  <conditionalFormatting sqref="AS41:AS1048576">
    <cfRule type="cellIs" dxfId="124" priority="771" operator="equal">
      <formula>"D"</formula>
    </cfRule>
    <cfRule type="cellIs" dxfId="123" priority="772" operator="equal">
      <formula>"Denied"</formula>
    </cfRule>
    <cfRule type="cellIs" dxfId="122" priority="773" operator="equal">
      <formula>"Withdrawn"</formula>
    </cfRule>
    <cfRule type="cellIs" dxfId="121" priority="774" operator="equal">
      <formula>"W"</formula>
    </cfRule>
    <cfRule type="cellIs" dxfId="120" priority="775" operator="equal">
      <formula>"A"</formula>
    </cfRule>
  </conditionalFormatting>
  <conditionalFormatting sqref="AY1:AY1048576">
    <cfRule type="cellIs" dxfId="119" priority="717" operator="equal">
      <formula>"p"</formula>
    </cfRule>
    <cfRule type="cellIs" dxfId="118" priority="718" operator="equal">
      <formula>"c"</formula>
    </cfRule>
    <cfRule type="cellIs" dxfId="117" priority="719" operator="equal">
      <formula>"""C"""</formula>
    </cfRule>
    <cfRule type="cellIs" dxfId="116" priority="720" operator="equal">
      <formula>"""c"""</formula>
    </cfRule>
  </conditionalFormatting>
  <conditionalFormatting sqref="A41:XFD1048576 AG2:AK40 AM2:AM40 A2:Q40 AO2:XFD40">
    <cfRule type="expression" priority="714">
      <formula>$AY3=D</formula>
    </cfRule>
    <cfRule type="expression" dxfId="115" priority="715">
      <formula>#REF!=D</formula>
    </cfRule>
  </conditionalFormatting>
  <conditionalFormatting sqref="A2:Q40 S2:BC40">
    <cfRule type="expression" dxfId="114" priority="713">
      <formula>AX=D</formula>
    </cfRule>
  </conditionalFormatting>
  <conditionalFormatting sqref="R2">
    <cfRule type="expression" dxfId="113" priority="70">
      <formula>AX=D</formula>
    </cfRule>
  </conditionalFormatting>
  <conditionalFormatting sqref="R3">
    <cfRule type="expression" dxfId="112" priority="67">
      <formula>AX=D</formula>
    </cfRule>
  </conditionalFormatting>
  <conditionalFormatting sqref="R4">
    <cfRule type="expression" dxfId="111" priority="64">
      <formula>AX=D</formula>
    </cfRule>
  </conditionalFormatting>
  <conditionalFormatting sqref="R5">
    <cfRule type="expression" dxfId="110" priority="61">
      <formula>AX=D</formula>
    </cfRule>
  </conditionalFormatting>
  <conditionalFormatting sqref="R6">
    <cfRule type="expression" dxfId="109" priority="58">
      <formula>AX=D</formula>
    </cfRule>
  </conditionalFormatting>
  <conditionalFormatting sqref="R7">
    <cfRule type="expression" dxfId="108" priority="55">
      <formula>AX=D</formula>
    </cfRule>
  </conditionalFormatting>
  <conditionalFormatting sqref="R8">
    <cfRule type="expression" dxfId="107" priority="52">
      <formula>AX=D</formula>
    </cfRule>
  </conditionalFormatting>
  <conditionalFormatting sqref="R9">
    <cfRule type="expression" dxfId="106" priority="49">
      <formula>AX=D</formula>
    </cfRule>
  </conditionalFormatting>
  <conditionalFormatting sqref="R10">
    <cfRule type="expression" dxfId="105" priority="46">
      <formula>AX=D</formula>
    </cfRule>
  </conditionalFormatting>
  <conditionalFormatting sqref="R11">
    <cfRule type="expression" dxfId="104" priority="43">
      <formula>AX=D</formula>
    </cfRule>
  </conditionalFormatting>
  <conditionalFormatting sqref="R12">
    <cfRule type="expression" dxfId="103" priority="40">
      <formula>AX=D</formula>
    </cfRule>
  </conditionalFormatting>
  <conditionalFormatting sqref="R13">
    <cfRule type="expression" dxfId="102" priority="37">
      <formula>AX=D</formula>
    </cfRule>
  </conditionalFormatting>
  <conditionalFormatting sqref="R14">
    <cfRule type="expression" dxfId="101" priority="34">
      <formula>AX=D</formula>
    </cfRule>
  </conditionalFormatting>
  <conditionalFormatting sqref="R15">
    <cfRule type="expression" dxfId="100" priority="31">
      <formula>AX=D</formula>
    </cfRule>
  </conditionalFormatting>
  <conditionalFormatting sqref="R16">
    <cfRule type="expression" dxfId="99" priority="28">
      <formula>AX=D</formula>
    </cfRule>
  </conditionalFormatting>
  <conditionalFormatting sqref="R17">
    <cfRule type="expression" dxfId="98" priority="25">
      <formula>AX=D</formula>
    </cfRule>
  </conditionalFormatting>
  <conditionalFormatting sqref="R18">
    <cfRule type="expression" dxfId="97" priority="22">
      <formula>AX=D</formula>
    </cfRule>
  </conditionalFormatting>
  <conditionalFormatting sqref="R19:R40">
    <cfRule type="expression" dxfId="96" priority="19">
      <formula>AX=D</formula>
    </cfRule>
  </conditionalFormatting>
  <conditionalFormatting sqref="BA2:BA40">
    <cfRule type="cellIs" dxfId="95" priority="10" operator="greaterThanOrEqual">
      <formula>1</formula>
    </cfRule>
  </conditionalFormatting>
  <conditionalFormatting sqref="G2">
    <cfRule type="cellIs" dxfId="94" priority="3" operator="equal">
      <formula>"D"</formula>
    </cfRule>
    <cfRule type="cellIs" dxfId="93" priority="4" operator="equal">
      <formula>"Denied"</formula>
    </cfRule>
    <cfRule type="cellIs" dxfId="92" priority="5" operator="equal">
      <formula>"Withdrawn"</formula>
    </cfRule>
    <cfRule type="cellIs" dxfId="91" priority="6" operator="equal">
      <formula>"W"</formula>
    </cfRule>
    <cfRule type="cellIs" dxfId="90" priority="7" operator="equal">
      <formula>"A"</formula>
    </cfRule>
  </conditionalFormatting>
  <conditionalFormatting sqref="G2">
    <cfRule type="expression" dxfId="89" priority="2">
      <formula>AX=D</formula>
    </cfRule>
  </conditionalFormatting>
  <conditionalFormatting sqref="BB2:BB40">
    <cfRule type="cellIs" dxfId="88" priority="1" operator="greaterThanOrEqual">
      <formula>1</formula>
    </cfRule>
  </conditionalFormatting>
  <conditionalFormatting sqref="A1:XFD1">
    <cfRule type="expression" priority="1494">
      <formula>#REF!=D</formula>
    </cfRule>
    <cfRule type="expression" dxfId="87" priority="1495">
      <formula>#REF!=D</formula>
    </cfRule>
  </conditionalFormatting>
  <conditionalFormatting sqref="G2">
    <cfRule type="expression" priority="1507">
      <formula>$AY14=D</formula>
    </cfRule>
    <cfRule type="expression" dxfId="86" priority="1508">
      <formula>#REF!=D</formula>
    </cfRule>
  </conditionalFormatting>
  <conditionalFormatting sqref="AN2:AN40 AL2:AL40 R2:AF40">
    <cfRule type="expression" priority="1547">
      <formula>$AY4=D</formula>
    </cfRule>
    <cfRule type="expression" dxfId="85" priority="1548">
      <formula>#REF!=D</formula>
    </cfRule>
  </conditionalFormatting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9"/>
  <sheetViews>
    <sheetView workbookViewId="0">
      <selection activeCell="S32" sqref="S32"/>
    </sheetView>
  </sheetViews>
  <sheetFormatPr defaultRowHeight="14.5" x14ac:dyDescent="0.35"/>
  <cols>
    <col min="1" max="1" width="30.1796875" bestFit="1" customWidth="1"/>
    <col min="2" max="2" width="11.54296875" bestFit="1" customWidth="1"/>
    <col min="3" max="3" width="3.81640625" customWidth="1"/>
    <col min="4" max="4" width="20.453125" bestFit="1" customWidth="1"/>
    <col min="5" max="5" width="10.54296875" bestFit="1" customWidth="1"/>
    <col min="6" max="6" width="3.7265625" customWidth="1"/>
    <col min="7" max="7" width="18.7265625" bestFit="1" customWidth="1"/>
    <col min="9" max="9" width="3.54296875" customWidth="1"/>
    <col min="10" max="10" width="22.7265625" bestFit="1" customWidth="1"/>
  </cols>
  <sheetData>
    <row r="1" spans="1:11" ht="38.25" customHeight="1" thickBot="1" x14ac:dyDescent="0.55000000000000004">
      <c r="A1" s="914" t="s">
        <v>180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</row>
    <row r="2" spans="1:11" ht="15.75" thickBot="1" x14ac:dyDescent="0.3">
      <c r="A2" s="185" t="s">
        <v>181</v>
      </c>
      <c r="B2" s="186"/>
      <c r="D2" s="71" t="s">
        <v>82</v>
      </c>
      <c r="E2" s="72"/>
      <c r="G2" s="877" t="s">
        <v>197</v>
      </c>
      <c r="H2" s="878"/>
    </row>
    <row r="3" spans="1:11" ht="15" x14ac:dyDescent="0.25">
      <c r="A3" s="187" t="s">
        <v>166</v>
      </c>
      <c r="B3" s="188">
        <f>SUM(C.!$BB$2:$BB$20)</f>
        <v>0</v>
      </c>
      <c r="D3" s="73" t="s">
        <v>183</v>
      </c>
      <c r="E3" s="74">
        <f>COUNTIF(C.!$D$2:$D$11, "*C-15-*")</f>
        <v>0</v>
      </c>
      <c r="G3" s="49" t="s">
        <v>57</v>
      </c>
      <c r="H3" s="49">
        <f>COUNTIF(C.!$AK$2:$AM$20,"Ed Litteneker")</f>
        <v>0</v>
      </c>
    </row>
    <row r="4" spans="1:11" ht="15" x14ac:dyDescent="0.25">
      <c r="A4" s="189" t="s">
        <v>167</v>
      </c>
      <c r="B4" s="46">
        <f>COUNT(C.!$BB$2:$BB$20)</f>
        <v>0</v>
      </c>
      <c r="D4" s="75" t="s">
        <v>195</v>
      </c>
      <c r="E4" s="76">
        <f>COUNTIF(C.!$D$2:$D$11, "*C-16-*")</f>
        <v>0</v>
      </c>
      <c r="G4" s="49" t="s">
        <v>182</v>
      </c>
      <c r="H4" s="49">
        <f>COUNTIF(C.!$AK$2:$AM$20,"Lester Wyer")</f>
        <v>0</v>
      </c>
    </row>
    <row r="5" spans="1:11" ht="15.75" thickBot="1" x14ac:dyDescent="0.3">
      <c r="A5" s="190" t="s">
        <v>123</v>
      </c>
      <c r="B5" s="191" t="e">
        <f>SUM(B3/B4)</f>
        <v>#DIV/0!</v>
      </c>
      <c r="D5" s="196"/>
      <c r="E5" s="78"/>
      <c r="G5" s="49" t="s">
        <v>56</v>
      </c>
      <c r="H5" s="49">
        <f>COUNTIF(C.!$AK$2:$AM$20,"Mert Burns")</f>
        <v>0</v>
      </c>
    </row>
    <row r="6" spans="1:11" ht="15.75" thickBot="1" x14ac:dyDescent="0.3">
      <c r="A6" s="56"/>
      <c r="B6" s="57"/>
      <c r="D6" s="200" t="s">
        <v>83</v>
      </c>
      <c r="E6" s="201">
        <f>SUM(E3:E5)</f>
        <v>0</v>
      </c>
      <c r="G6" s="49" t="s">
        <v>52</v>
      </c>
      <c r="H6" s="49">
        <f>COUNTIF(C.!$AK$2:$AM$20,"Mont Hibbard")</f>
        <v>0</v>
      </c>
    </row>
    <row r="7" spans="1:11" ht="15.75" thickBot="1" x14ac:dyDescent="0.3">
      <c r="A7" s="916" t="s">
        <v>194</v>
      </c>
      <c r="B7" s="917"/>
      <c r="D7" s="79"/>
      <c r="E7" s="80"/>
      <c r="G7" s="49" t="s">
        <v>859</v>
      </c>
      <c r="H7" s="49">
        <f>COUNTIF(C.!$AK$2:$AM$20,"Bonnie Gallant")</f>
        <v>0</v>
      </c>
    </row>
    <row r="8" spans="1:11" ht="15.75" thickBot="1" x14ac:dyDescent="0.3">
      <c r="A8" s="209" t="s">
        <v>187</v>
      </c>
      <c r="B8" s="210">
        <f>COUNTA(C.!$D$2:$D$11)</f>
        <v>0</v>
      </c>
      <c r="D8" s="81" t="s">
        <v>81</v>
      </c>
      <c r="E8" s="74"/>
      <c r="G8" s="49" t="s">
        <v>860</v>
      </c>
      <c r="H8" s="49">
        <f>COUNTIF(C.!$AK$2:$AM$20,"Russ Hammond")</f>
        <v>0</v>
      </c>
    </row>
    <row r="9" spans="1:11" ht="15.75" thickBot="1" x14ac:dyDescent="0.3">
      <c r="A9" s="58" t="s">
        <v>190</v>
      </c>
      <c r="B9" s="60">
        <f>COUNTIF(C.!$AW$2:$AW$19,"&lt;&gt;"&amp;"")</f>
        <v>0</v>
      </c>
      <c r="D9" s="82" t="s">
        <v>39</v>
      </c>
      <c r="E9" s="83">
        <f>COUNTIF(C.!$D$2:$AG$20, "*C-*-07-*")</f>
        <v>0</v>
      </c>
      <c r="G9" s="49" t="s">
        <v>62</v>
      </c>
      <c r="H9" s="49">
        <f>COUNTIF(C.!$AK$2:$AM$20,"Paul Epperson")</f>
        <v>0</v>
      </c>
    </row>
    <row r="10" spans="1:11" ht="15.75" thickBot="1" x14ac:dyDescent="0.3">
      <c r="A10" s="205" t="s">
        <v>191</v>
      </c>
      <c r="B10" s="59">
        <f>COUNT(C.!$AI$2:$AI$19)</f>
        <v>0</v>
      </c>
      <c r="D10" s="84" t="s">
        <v>77</v>
      </c>
      <c r="E10" s="83">
        <f>COUNTIF(C.!$D$2:$AG$20, "*C-*-08-*")</f>
        <v>0</v>
      </c>
      <c r="G10" s="49" t="s">
        <v>58</v>
      </c>
      <c r="H10" s="49">
        <f>COUNTIF(C.!$AK$2:$AM$20,"Beverly Benge")</f>
        <v>0</v>
      </c>
    </row>
    <row r="11" spans="1:11" ht="15.75" thickBot="1" x14ac:dyDescent="0.3">
      <c r="A11" s="206" t="s">
        <v>725</v>
      </c>
      <c r="B11" s="62">
        <f>SUM(B9-B12)</f>
        <v>0</v>
      </c>
      <c r="D11" s="84" t="s">
        <v>72</v>
      </c>
      <c r="E11" s="83">
        <f>COUNTIF(C.!$D$2:$AG$20, "*C-*-09-*")</f>
        <v>0</v>
      </c>
      <c r="G11" s="197" t="s">
        <v>83</v>
      </c>
      <c r="H11" s="197">
        <f>SUM(H3:H10)</f>
        <v>0</v>
      </c>
    </row>
    <row r="12" spans="1:11" ht="15.75" thickBot="1" x14ac:dyDescent="0.3">
      <c r="A12" s="61" t="s">
        <v>188</v>
      </c>
      <c r="B12" s="62">
        <f>COUNT(C.!$AV$2:$AV$19)</f>
        <v>0</v>
      </c>
      <c r="D12" s="84" t="s">
        <v>73</v>
      </c>
      <c r="E12" s="83">
        <f>COUNTIF(C.!$D$2:$AG$20, "*C-*-10-*")</f>
        <v>0</v>
      </c>
    </row>
    <row r="13" spans="1:11" ht="15.75" customHeight="1" thickBot="1" x14ac:dyDescent="0.3">
      <c r="A13" s="61" t="s">
        <v>189</v>
      </c>
      <c r="B13" s="62">
        <f>COUNTIF(C.!$AY$2:$AY$19, "P")</f>
        <v>0</v>
      </c>
      <c r="D13" s="84" t="s">
        <v>74</v>
      </c>
      <c r="E13" s="83">
        <f>COUNTIF(C.!$D$2:$AG$20, "*C-*-11-*")</f>
        <v>0</v>
      </c>
      <c r="G13" s="879" t="s">
        <v>84</v>
      </c>
      <c r="H13" s="880"/>
    </row>
    <row r="14" spans="1:11" ht="15.75" thickBot="1" x14ac:dyDescent="0.3">
      <c r="A14" s="207" t="s">
        <v>192</v>
      </c>
      <c r="B14" s="208" t="s">
        <v>193</v>
      </c>
      <c r="D14" s="84" t="s">
        <v>75</v>
      </c>
      <c r="E14" s="83">
        <f>COUNTIF(C.!$D$2:$AG$20, "*C-*-12-*")</f>
        <v>0</v>
      </c>
      <c r="G14" s="94" t="s">
        <v>90</v>
      </c>
      <c r="H14" s="95">
        <f>COUNTIF(C.!$AN$2:$AN$20,1)</f>
        <v>0</v>
      </c>
    </row>
    <row r="15" spans="1:11" ht="15.75" thickBot="1" x14ac:dyDescent="0.3">
      <c r="A15" s="58" t="s">
        <v>727</v>
      </c>
      <c r="B15" s="59">
        <f>COUNTIF(C.!$AG$2:$AG$19, "W")</f>
        <v>0</v>
      </c>
      <c r="D15" s="84" t="s">
        <v>78</v>
      </c>
      <c r="E15" s="83">
        <f>COUNTIF(C.!$D$2:$AG$20, "*C-*-01-*")</f>
        <v>0</v>
      </c>
      <c r="G15" s="63" t="s">
        <v>91</v>
      </c>
      <c r="H15" s="95">
        <f>COUNTIF(C.!$AN$2:$AN$20,2)</f>
        <v>0</v>
      </c>
    </row>
    <row r="16" spans="1:11" ht="15.75" thickBot="1" x14ac:dyDescent="0.3">
      <c r="A16" s="58" t="s">
        <v>728</v>
      </c>
      <c r="B16" s="58">
        <f>COUNTIF(C.!$AG$2:$AG$19, "D")</f>
        <v>0</v>
      </c>
      <c r="D16" s="84" t="s">
        <v>79</v>
      </c>
      <c r="E16" s="83">
        <f>COUNTIF(C.!$D$2:$AG$20, "*C-*-02-*")</f>
        <v>0</v>
      </c>
      <c r="G16" s="63" t="s">
        <v>92</v>
      </c>
      <c r="H16" s="95">
        <f>COUNTIF(C.!$AN$2:$AN$20,3)</f>
        <v>0</v>
      </c>
    </row>
    <row r="17" spans="1:8" ht="15.75" thickBot="1" x14ac:dyDescent="0.3">
      <c r="D17" s="84" t="s">
        <v>80</v>
      </c>
      <c r="E17" s="83">
        <f>COUNTIF(C.!$D$2:$AG$20, "*C-*-03-*")</f>
        <v>0</v>
      </c>
      <c r="G17" s="63" t="s">
        <v>93</v>
      </c>
      <c r="H17" s="95">
        <f>COUNTIF(C.!$AN$2:$AN$20,4)</f>
        <v>0</v>
      </c>
    </row>
    <row r="18" spans="1:8" ht="15.75" thickBot="1" x14ac:dyDescent="0.3">
      <c r="A18" s="881" t="s">
        <v>196</v>
      </c>
      <c r="B18" s="882"/>
      <c r="D18" s="84" t="s">
        <v>76</v>
      </c>
      <c r="E18" s="83">
        <f>COUNTIF(C.!$D$2:$AG$20, "*C-*-04-*")</f>
        <v>0</v>
      </c>
      <c r="G18" s="63" t="s">
        <v>94</v>
      </c>
      <c r="H18" s="95">
        <f>COUNTIF(C.!$AN$2:$AN$20,5)</f>
        <v>0</v>
      </c>
    </row>
    <row r="19" spans="1:8" ht="15.75" thickBot="1" x14ac:dyDescent="0.3">
      <c r="A19" s="507" t="s">
        <v>186</v>
      </c>
      <c r="B19" s="508">
        <f>COUNTA(C.!$BA$2:$BA$20)</f>
        <v>0</v>
      </c>
      <c r="D19" s="84" t="s">
        <v>40</v>
      </c>
      <c r="E19" s="83">
        <f>COUNTIF(C.!$D$2:$AG$20, "*C-*-05-*")</f>
        <v>0</v>
      </c>
      <c r="G19" s="63" t="s">
        <v>95</v>
      </c>
      <c r="H19" s="95">
        <f>COUNTIF(C.!$AN$2:$AN$20,6)</f>
        <v>0</v>
      </c>
    </row>
    <row r="20" spans="1:8" ht="15.75" thickBot="1" x14ac:dyDescent="0.3">
      <c r="A20" s="509" t="s">
        <v>861</v>
      </c>
      <c r="B20" s="510">
        <f>COUNTIF(C.!BA2:BA24,C.!#REF!)</f>
        <v>0</v>
      </c>
      <c r="D20" s="75" t="s">
        <v>41</v>
      </c>
      <c r="E20" s="83">
        <f>COUNTIF(C.!$D$2:$AG$20, "*C-*-06-*")</f>
        <v>0</v>
      </c>
      <c r="G20" s="202" t="s">
        <v>83</v>
      </c>
      <c r="H20" s="203">
        <f>SUM(H14:H19)</f>
        <v>0</v>
      </c>
    </row>
    <row r="21" spans="1:8" ht="15.75" thickBot="1" x14ac:dyDescent="0.3">
      <c r="A21" s="88"/>
      <c r="B21" s="204"/>
      <c r="D21" s="198" t="s">
        <v>83</v>
      </c>
      <c r="E21" s="199">
        <f>SUM(E9:E20)</f>
        <v>0</v>
      </c>
    </row>
    <row r="22" spans="1:8" ht="15.75" thickBot="1" x14ac:dyDescent="0.3">
      <c r="A22" s="90"/>
      <c r="B22" s="91"/>
      <c r="D22" s="141" t="s">
        <v>184</v>
      </c>
      <c r="E22" s="142">
        <f>MAX(C.!BB2:BB20)</f>
        <v>0</v>
      </c>
    </row>
    <row r="23" spans="1:8" ht="15" thickBot="1" x14ac:dyDescent="0.4">
      <c r="D23" s="143" t="s">
        <v>185</v>
      </c>
      <c r="E23" s="144">
        <f>MIN(C.!BB2:BB20)</f>
        <v>0</v>
      </c>
    </row>
    <row r="38" spans="1:4" x14ac:dyDescent="0.35">
      <c r="A38" s="47"/>
      <c r="B38" s="47"/>
      <c r="C38" s="47"/>
      <c r="D38" s="47"/>
    </row>
    <row r="39" spans="1:4" ht="15" thickBot="1" x14ac:dyDescent="0.4">
      <c r="A39" s="331"/>
      <c r="B39" s="911"/>
      <c r="C39" s="911"/>
      <c r="D39" s="911"/>
    </row>
    <row r="40" spans="1:4" x14ac:dyDescent="0.35">
      <c r="A40" s="912" t="s">
        <v>732</v>
      </c>
      <c r="B40" s="913"/>
      <c r="C40" s="331"/>
      <c r="D40" s="331"/>
    </row>
    <row r="41" spans="1:4" x14ac:dyDescent="0.35">
      <c r="A41" s="257" t="s">
        <v>265</v>
      </c>
      <c r="B41" s="324"/>
      <c r="C41" s="332"/>
      <c r="D41" s="47"/>
    </row>
    <row r="42" spans="1:4" ht="24" x14ac:dyDescent="0.35">
      <c r="A42" s="258" t="s">
        <v>266</v>
      </c>
      <c r="B42" s="325">
        <v>15</v>
      </c>
      <c r="C42" s="333"/>
      <c r="D42" s="47"/>
    </row>
    <row r="43" spans="1:4" x14ac:dyDescent="0.35">
      <c r="A43" s="258" t="s">
        <v>267</v>
      </c>
      <c r="B43" s="325">
        <f>B9</f>
        <v>0</v>
      </c>
      <c r="C43" s="333"/>
      <c r="D43" s="47"/>
    </row>
    <row r="44" spans="1:4" ht="24" x14ac:dyDescent="0.35">
      <c r="A44" s="258" t="s">
        <v>268</v>
      </c>
      <c r="B44" s="325">
        <f>B10</f>
        <v>0</v>
      </c>
      <c r="C44" s="333"/>
      <c r="D44" s="47"/>
    </row>
    <row r="45" spans="1:4" x14ac:dyDescent="0.35">
      <c r="A45" s="258" t="s">
        <v>269</v>
      </c>
      <c r="B45" s="325">
        <v>5</v>
      </c>
      <c r="C45" s="333"/>
      <c r="D45" s="47"/>
    </row>
    <row r="46" spans="1:4" x14ac:dyDescent="0.35">
      <c r="A46" s="258" t="s">
        <v>270</v>
      </c>
      <c r="B46" s="325">
        <v>0</v>
      </c>
      <c r="C46" s="333"/>
      <c r="D46" s="47"/>
    </row>
    <row r="47" spans="1:4" x14ac:dyDescent="0.35">
      <c r="A47" s="258" t="s">
        <v>271</v>
      </c>
      <c r="B47" s="325">
        <v>7</v>
      </c>
      <c r="C47" s="333"/>
      <c r="D47" s="47"/>
    </row>
    <row r="48" spans="1:4" x14ac:dyDescent="0.35">
      <c r="A48" s="258" t="s">
        <v>273</v>
      </c>
      <c r="B48" s="325">
        <v>0</v>
      </c>
      <c r="C48" s="333"/>
      <c r="D48" s="47"/>
    </row>
    <row r="49" spans="1:4" ht="15" thickBot="1" x14ac:dyDescent="0.4">
      <c r="A49" s="256" t="s">
        <v>272</v>
      </c>
      <c r="B49" s="326">
        <v>4</v>
      </c>
      <c r="C49" s="333"/>
      <c r="D49" s="47"/>
    </row>
    <row r="50" spans="1:4" ht="29" x14ac:dyDescent="0.35">
      <c r="A50" s="334" t="s">
        <v>733</v>
      </c>
      <c r="B50" s="335"/>
      <c r="C50" s="332"/>
      <c r="D50" s="47"/>
    </row>
    <row r="51" spans="1:4" ht="24" x14ac:dyDescent="0.35">
      <c r="A51" s="327" t="s">
        <v>266</v>
      </c>
      <c r="B51" s="328">
        <f>SUM(B8-B15)</f>
        <v>0</v>
      </c>
      <c r="C51" s="333"/>
      <c r="D51" s="47"/>
    </row>
    <row r="52" spans="1:4" x14ac:dyDescent="0.35">
      <c r="A52" s="327" t="s">
        <v>267</v>
      </c>
      <c r="B52" s="328">
        <v>5</v>
      </c>
      <c r="C52" s="333"/>
      <c r="D52" s="47"/>
    </row>
    <row r="53" spans="1:4" ht="24" x14ac:dyDescent="0.35">
      <c r="A53" s="327" t="s">
        <v>268</v>
      </c>
      <c r="B53" s="328">
        <v>4</v>
      </c>
      <c r="C53" s="333"/>
      <c r="D53" s="47"/>
    </row>
    <row r="54" spans="1:4" x14ac:dyDescent="0.35">
      <c r="A54" s="327" t="s">
        <v>269</v>
      </c>
      <c r="B54" s="328">
        <f>B11</f>
        <v>0</v>
      </c>
      <c r="C54" s="333"/>
      <c r="D54" s="47"/>
    </row>
    <row r="55" spans="1:4" x14ac:dyDescent="0.35">
      <c r="A55" s="327" t="s">
        <v>270</v>
      </c>
      <c r="B55" s="328">
        <f>B12</f>
        <v>0</v>
      </c>
      <c r="C55" s="333"/>
      <c r="D55" s="47"/>
    </row>
    <row r="56" spans="1:4" x14ac:dyDescent="0.35">
      <c r="A56" s="327" t="s">
        <v>271</v>
      </c>
      <c r="B56" s="328">
        <f>B13</f>
        <v>0</v>
      </c>
      <c r="C56" s="333"/>
      <c r="D56" s="47"/>
    </row>
    <row r="57" spans="1:4" ht="26" x14ac:dyDescent="0.35">
      <c r="A57" s="327" t="s">
        <v>273</v>
      </c>
      <c r="B57" s="328" t="str">
        <f>B14</f>
        <v>not calculated</v>
      </c>
      <c r="C57" s="333"/>
      <c r="D57" s="47"/>
    </row>
    <row r="58" spans="1:4" ht="15" thickBot="1" x14ac:dyDescent="0.4">
      <c r="A58" s="329" t="s">
        <v>272</v>
      </c>
      <c r="B58" s="330">
        <f>SUM(B15,B16)</f>
        <v>0</v>
      </c>
      <c r="C58" s="333"/>
      <c r="D58" s="47"/>
    </row>
    <row r="59" spans="1:4" x14ac:dyDescent="0.35">
      <c r="A59" s="47"/>
      <c r="B59" s="47"/>
      <c r="C59" s="47"/>
      <c r="D59" s="47"/>
    </row>
  </sheetData>
  <customSheetViews>
    <customSheetView guid="{08CA5213-9F2B-4328-B239-3EDB16477A05}">
      <selection activeCell="A24" sqref="A24"/>
      <pageMargins left="0.7" right="0.7" top="0.75" bottom="0.75" header="0.3" footer="0.3"/>
    </customSheetView>
  </customSheetViews>
  <mergeCells count="7">
    <mergeCell ref="B39:D39"/>
    <mergeCell ref="A40:B40"/>
    <mergeCell ref="A1:K1"/>
    <mergeCell ref="G2:H2"/>
    <mergeCell ref="G13:H13"/>
    <mergeCell ref="A7:B7"/>
    <mergeCell ref="A18:B18"/>
  </mergeCells>
  <conditionalFormatting sqref="A39:B39 B58 B54 C45 C49 B46:C48 B41:C44 B55:C57 B50:C53 A40:A58">
    <cfRule type="cellIs" dxfId="84" priority="13" operator="equal">
      <formula>"Withdrawn"</formula>
    </cfRule>
    <cfRule type="cellIs" dxfId="83" priority="14" operator="equal">
      <formula>"W"</formula>
    </cfRule>
    <cfRule type="cellIs" dxfId="82" priority="15" operator="equal">
      <formula>"A"</formula>
    </cfRule>
    <cfRule type="containsText" dxfId="81" priority="16" operator="containsText" text="&quot;A&quot;">
      <formula>NOT(ISERROR(SEARCH("""A""",A39)))</formula>
    </cfRule>
  </conditionalFormatting>
  <conditionalFormatting sqref="C54 C58">
    <cfRule type="cellIs" dxfId="80" priority="9" operator="equal">
      <formula>"Withdrawn"</formula>
    </cfRule>
    <cfRule type="cellIs" dxfId="79" priority="10" operator="equal">
      <formula>"W"</formula>
    </cfRule>
    <cfRule type="cellIs" dxfId="78" priority="11" operator="equal">
      <formula>"A"</formula>
    </cfRule>
    <cfRule type="containsText" dxfId="77" priority="12" operator="containsText" text="&quot;A&quot;">
      <formula>NOT(ISERROR(SEARCH("""A""",C54)))</formula>
    </cfRule>
  </conditionalFormatting>
  <conditionalFormatting sqref="B49">
    <cfRule type="cellIs" dxfId="76" priority="5" operator="equal">
      <formula>"Withdrawn"</formula>
    </cfRule>
    <cfRule type="cellIs" dxfId="75" priority="6" operator="equal">
      <formula>"W"</formula>
    </cfRule>
    <cfRule type="cellIs" dxfId="74" priority="7" operator="equal">
      <formula>"A"</formula>
    </cfRule>
    <cfRule type="containsText" dxfId="73" priority="8" operator="containsText" text="&quot;A&quot;">
      <formula>NOT(ISERROR(SEARCH("""A""",B49)))</formula>
    </cfRule>
  </conditionalFormatting>
  <conditionalFormatting sqref="B45">
    <cfRule type="cellIs" dxfId="72" priority="1" operator="equal">
      <formula>"Withdrawn"</formula>
    </cfRule>
    <cfRule type="cellIs" dxfId="71" priority="2" operator="equal">
      <formula>"W"</formula>
    </cfRule>
    <cfRule type="cellIs" dxfId="70" priority="3" operator="equal">
      <formula>"A"</formula>
    </cfRule>
    <cfRule type="containsText" dxfId="69" priority="4" operator="containsText" text="&quot;A&quot;">
      <formula>NOT(ISERROR(SEARCH("""A""",B45)))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K188"/>
  <sheetViews>
    <sheetView workbookViewId="0">
      <pane xSplit="1" topLeftCell="G1" activePane="topRight" state="frozen"/>
      <selection pane="topRight" activeCell="A2" sqref="A2:XFD2"/>
    </sheetView>
  </sheetViews>
  <sheetFormatPr defaultColWidth="5" defaultRowHeight="14.5" outlineLevelCol="1" x14ac:dyDescent="0.35"/>
  <cols>
    <col min="1" max="1" width="18.81640625" style="606" customWidth="1"/>
    <col min="2" max="2" width="5.81640625" style="732" customWidth="1"/>
    <col min="3" max="3" width="9.7265625" style="336" bestFit="1" customWidth="1"/>
    <col min="4" max="4" width="11.54296875" style="341" bestFit="1" customWidth="1"/>
    <col min="5" max="5" width="9.81640625" style="345" customWidth="1" outlineLevel="1"/>
    <col min="6" max="6" width="16.453125" style="345" customWidth="1" outlineLevel="1"/>
    <col min="7" max="7" width="10.7265625" style="345" customWidth="1" outlineLevel="1"/>
    <col min="8" max="8" width="13.81640625" style="619" customWidth="1" outlineLevel="1"/>
    <col min="9" max="9" width="17.7265625" style="345" customWidth="1" outlineLevel="1"/>
    <col min="10" max="10" width="23.26953125" style="345" customWidth="1" outlineLevel="1"/>
    <col min="11" max="11" width="9.26953125" style="345" customWidth="1" outlineLevel="1"/>
    <col min="12" max="13" width="6.54296875" style="511" customWidth="1" outlineLevel="1"/>
    <col min="14" max="14" width="16" style="345" customWidth="1" outlineLevel="1"/>
    <col min="15" max="15" width="16.7265625" style="345" customWidth="1" outlineLevel="1"/>
    <col min="16" max="16" width="4.81640625" style="511" customWidth="1" outlineLevel="1"/>
    <col min="17" max="17" width="4.7265625" style="511" customWidth="1" outlineLevel="1"/>
    <col min="18" max="18" width="10.7265625" style="345" customWidth="1" outlineLevel="1"/>
    <col min="19" max="19" width="13.81640625" style="619" customWidth="1" outlineLevel="1"/>
    <col min="20" max="20" width="17.7265625" style="345" customWidth="1" outlineLevel="1"/>
    <col min="21" max="21" width="23.26953125" style="345" customWidth="1" outlineLevel="1"/>
    <col min="22" max="22" width="9.26953125" style="345" customWidth="1" outlineLevel="1"/>
    <col min="23" max="23" width="20.7265625" style="342" customWidth="1" outlineLevel="1"/>
    <col min="24" max="24" width="12.81640625" style="342" customWidth="1" outlineLevel="1"/>
    <col min="25" max="25" width="13.81640625" style="342" customWidth="1" outlineLevel="1"/>
    <col min="26" max="26" width="14.26953125" style="342" customWidth="1" outlineLevel="1"/>
    <col min="27" max="27" width="22.1796875" style="342" customWidth="1" outlineLevel="1"/>
    <col min="28" max="28" width="14.7265625" style="343" customWidth="1" outlineLevel="1"/>
    <col min="29" max="29" width="11.1796875" style="343" customWidth="1" outlineLevel="1"/>
    <col min="30" max="30" width="12.453125" style="343" customWidth="1" outlineLevel="1"/>
    <col min="31" max="31" width="14.453125" style="343" customWidth="1" outlineLevel="1"/>
    <col min="32" max="32" width="10" style="343" customWidth="1" outlineLevel="1"/>
    <col min="33" max="33" width="11.81640625" style="343" customWidth="1" outlineLevel="1"/>
    <col min="34" max="34" width="29" style="344" customWidth="1" outlineLevel="1"/>
    <col min="35" max="35" width="13" style="344" customWidth="1" outlineLevel="1"/>
    <col min="36" max="36" width="5.54296875" style="344" customWidth="1" outlineLevel="1"/>
    <col min="37" max="37" width="10.7265625" style="616" customWidth="1" outlineLevel="1"/>
    <col min="38" max="38" width="3.81640625" style="352" bestFit="1" customWidth="1"/>
    <col min="39" max="39" width="20" style="340" customWidth="1"/>
    <col min="40" max="40" width="16" style="340" customWidth="1"/>
    <col min="41" max="41" width="7" style="346" customWidth="1"/>
    <col min="42" max="42" width="10.26953125" style="346" customWidth="1"/>
    <col min="43" max="43" width="19" style="347" customWidth="1"/>
    <col min="44" max="44" width="20.7265625" style="550" customWidth="1"/>
    <col min="45" max="45" width="19.1796875" style="550" customWidth="1"/>
    <col min="46" max="50" width="17.54296875" style="550" customWidth="1"/>
    <col min="51" max="51" width="10.81640625" style="452" customWidth="1"/>
    <col min="52" max="52" width="13.1796875" style="452" customWidth="1"/>
    <col min="53" max="53" width="18.26953125" style="452" customWidth="1"/>
    <col min="54" max="54" width="4.7265625" style="452" customWidth="1"/>
    <col min="55" max="55" width="9.453125" style="452" customWidth="1"/>
    <col min="56" max="57" width="3.81640625" style="350" bestFit="1" customWidth="1"/>
    <col min="58" max="58" width="3.81640625" style="351" bestFit="1" customWidth="1"/>
    <col min="59" max="59" width="15.453125" style="347" bestFit="1" customWidth="1"/>
    <col min="60" max="60" width="15.54296875" style="347" bestFit="1" customWidth="1"/>
    <col min="61" max="61" width="3.1796875" style="350" bestFit="1" customWidth="1"/>
    <col min="62" max="62" width="38.26953125" style="354" customWidth="1"/>
    <col min="63" max="16384" width="5" style="336"/>
  </cols>
  <sheetData>
    <row r="1" spans="1:63" s="861" customFormat="1" ht="82.5" customHeight="1" thickBot="1" x14ac:dyDescent="0.3">
      <c r="A1" s="864" t="s">
        <v>706</v>
      </c>
      <c r="B1" s="865" t="s">
        <v>298</v>
      </c>
      <c r="C1" s="863" t="s">
        <v>299</v>
      </c>
      <c r="D1" s="858" t="s">
        <v>943</v>
      </c>
      <c r="E1" s="862" t="s">
        <v>747</v>
      </c>
      <c r="F1" s="863" t="s">
        <v>927</v>
      </c>
      <c r="G1" s="863" t="s">
        <v>299</v>
      </c>
      <c r="H1" s="863" t="s">
        <v>293</v>
      </c>
      <c r="I1" s="862" t="s">
        <v>294</v>
      </c>
      <c r="J1" s="862" t="s">
        <v>928</v>
      </c>
      <c r="K1" s="863" t="s">
        <v>929</v>
      </c>
      <c r="L1" s="863" t="s">
        <v>930</v>
      </c>
      <c r="M1" s="863" t="s">
        <v>931</v>
      </c>
      <c r="N1" s="863" t="s">
        <v>301</v>
      </c>
      <c r="O1" s="862" t="s">
        <v>302</v>
      </c>
      <c r="P1" s="856" t="s">
        <v>303</v>
      </c>
      <c r="Q1" s="856" t="s">
        <v>304</v>
      </c>
      <c r="R1" s="863" t="s">
        <v>937</v>
      </c>
      <c r="S1" s="863" t="s">
        <v>941</v>
      </c>
      <c r="T1" s="863" t="s">
        <v>939</v>
      </c>
      <c r="U1" s="863" t="s">
        <v>938</v>
      </c>
      <c r="V1" s="863" t="s">
        <v>940</v>
      </c>
      <c r="W1" s="866" t="s">
        <v>839</v>
      </c>
      <c r="X1" s="867" t="s">
        <v>667</v>
      </c>
      <c r="Y1" s="867" t="s">
        <v>668</v>
      </c>
      <c r="Z1" s="867" t="s">
        <v>295</v>
      </c>
      <c r="AA1" s="866" t="s">
        <v>296</v>
      </c>
      <c r="AB1" s="866" t="s">
        <v>714</v>
      </c>
      <c r="AC1" s="866" t="s">
        <v>715</v>
      </c>
      <c r="AD1" s="866" t="s">
        <v>712</v>
      </c>
      <c r="AE1" s="866" t="s">
        <v>713</v>
      </c>
      <c r="AF1" s="866" t="s">
        <v>740</v>
      </c>
      <c r="AG1" s="866" t="s">
        <v>741</v>
      </c>
      <c r="AH1" s="866" t="s">
        <v>709</v>
      </c>
      <c r="AI1" s="866" t="s">
        <v>722</v>
      </c>
      <c r="AJ1" s="867" t="s">
        <v>723</v>
      </c>
      <c r="AK1" s="866" t="s">
        <v>718</v>
      </c>
      <c r="AL1" s="866" t="s">
        <v>707</v>
      </c>
      <c r="AM1" s="866" t="s">
        <v>224</v>
      </c>
      <c r="AN1" s="867" t="s">
        <v>942</v>
      </c>
      <c r="AO1" s="866" t="s">
        <v>2</v>
      </c>
      <c r="AP1" s="867" t="s">
        <v>936</v>
      </c>
      <c r="AQ1" s="868" t="s">
        <v>932</v>
      </c>
      <c r="AR1" s="868" t="s">
        <v>215</v>
      </c>
      <c r="AS1" s="868" t="s">
        <v>216</v>
      </c>
      <c r="AT1" s="868" t="s">
        <v>217</v>
      </c>
      <c r="AU1" s="868" t="s">
        <v>933</v>
      </c>
      <c r="AV1" s="868" t="s">
        <v>219</v>
      </c>
      <c r="AW1" s="868" t="s">
        <v>220</v>
      </c>
      <c r="AX1" s="868" t="s">
        <v>221</v>
      </c>
      <c r="AY1" s="858" t="s">
        <v>163</v>
      </c>
      <c r="AZ1" s="858" t="s">
        <v>223</v>
      </c>
      <c r="BA1" s="858" t="s">
        <v>224</v>
      </c>
      <c r="BB1" s="858" t="s">
        <v>225</v>
      </c>
      <c r="BC1" s="858" t="s">
        <v>226</v>
      </c>
      <c r="BD1" s="857" t="s">
        <v>934</v>
      </c>
      <c r="BE1" s="857" t="s">
        <v>154</v>
      </c>
      <c r="BF1" s="857" t="s">
        <v>935</v>
      </c>
      <c r="BG1" s="869" t="s">
        <v>744</v>
      </c>
      <c r="BH1" s="869" t="s">
        <v>745</v>
      </c>
      <c r="BI1" s="859" t="s">
        <v>222</v>
      </c>
      <c r="BJ1" s="870" t="s">
        <v>151</v>
      </c>
      <c r="BK1" s="860"/>
    </row>
    <row r="2" spans="1:63" s="608" customFormat="1" ht="15" x14ac:dyDescent="0.25">
      <c r="A2" s="607"/>
      <c r="B2" s="731" t="e">
        <f>VLOOKUP(A2, SDs!_xlnm.Print_Area, 2, FALSE)</f>
        <v>#N/A</v>
      </c>
      <c r="H2" s="618"/>
      <c r="L2" s="617"/>
      <c r="M2" s="617"/>
      <c r="P2" s="617"/>
      <c r="Q2" s="617"/>
      <c r="S2" s="618"/>
      <c r="W2" s="339" t="e">
        <f>VLOOKUP(A2,SDs!A16:C168,3,FALSE)</f>
        <v>#N/A</v>
      </c>
      <c r="X2" s="339" t="e">
        <f>VLOOKUP(A2,SDs!A17:D169,4,FALSE)</f>
        <v>#N/A</v>
      </c>
      <c r="Y2" s="339" t="e">
        <f>VLOOKUP(A2,SDs!A17:E169,5,FALSE)</f>
        <v>#N/A</v>
      </c>
      <c r="Z2" s="339" t="e">
        <f>VLOOKUP(A2, SDs!_xlnm.Print_Area, 6, FALSE)</f>
        <v>#N/A</v>
      </c>
      <c r="AA2" s="339" t="e">
        <f>VLOOKUP(A2, SDs!_xlnm.Print_Area, 7, FALSE)</f>
        <v>#N/A</v>
      </c>
      <c r="AB2" s="338" t="e">
        <f>VLOOKUP(A2,SDs!A17:P169,13,FALSE)</f>
        <v>#N/A</v>
      </c>
      <c r="AC2" s="338" t="e">
        <f>VLOOKUP(A2,SDs!A17:Q169,14,FALSE)</f>
        <v>#N/A</v>
      </c>
      <c r="AD2" s="338" t="e">
        <f>VLOOKUP(A2,SDs!A17:R169,15,FALSE)</f>
        <v>#N/A</v>
      </c>
      <c r="AE2" s="338" t="e">
        <f>VLOOKUP(A2,SDs!A17:S169,16,FALSE)</f>
        <v>#N/A</v>
      </c>
      <c r="AF2" s="338" t="e">
        <f>VLOOKUP(A2,SDs!A17:R169,17,FALSE)</f>
        <v>#N/A</v>
      </c>
      <c r="AG2" s="338" t="e">
        <f>VLOOKUP(A2,SDs!A17:S169,18,FALSE)</f>
        <v>#N/A</v>
      </c>
      <c r="AH2" s="338" t="e">
        <f>VLOOKUP(A2,SDs!A17:T169,9,FALSE)</f>
        <v>#N/A</v>
      </c>
      <c r="AI2" s="338" t="e">
        <f>VLOOKUP(A2,SDs!A17:U169,10,FALSE)</f>
        <v>#N/A</v>
      </c>
      <c r="AJ2" s="338" t="e">
        <f>VLOOKUP(A2,SDs!A17:V169,11,FALSE)</f>
        <v>#N/A</v>
      </c>
      <c r="AK2" s="596" t="e">
        <f>VLOOKUP(A2,SDs!A17:W169,12,FALSE)</f>
        <v>#N/A</v>
      </c>
      <c r="AL2" s="352"/>
      <c r="AM2" s="595"/>
      <c r="AN2" s="595"/>
      <c r="AO2" s="611" t="e">
        <f>VLOOKUP(A2, SDs!_xlnm.Print_Area, 8, FALSE)</f>
        <v>#N/A</v>
      </c>
      <c r="AP2" s="550"/>
      <c r="AQ2" s="550"/>
      <c r="AR2" s="612"/>
      <c r="AS2" s="612"/>
      <c r="AT2" s="612"/>
      <c r="AU2" s="612"/>
      <c r="AV2" s="612"/>
      <c r="AW2" s="612"/>
      <c r="AX2" s="612"/>
      <c r="AY2" s="846"/>
      <c r="AZ2" s="845"/>
      <c r="BA2" s="839"/>
      <c r="BB2" s="839"/>
      <c r="BC2" s="839"/>
      <c r="BD2" s="350"/>
      <c r="BE2" s="350"/>
      <c r="BF2" s="615"/>
      <c r="BG2" s="550"/>
      <c r="BH2" s="550"/>
      <c r="BI2" s="350"/>
      <c r="BJ2" s="614"/>
    </row>
    <row r="3" spans="1:63" s="608" customFormat="1" ht="15" x14ac:dyDescent="0.25">
      <c r="A3" s="607"/>
      <c r="B3" s="731" t="e">
        <f>VLOOKUP(A3, SDs!_xlnm.Print_Area, 2, FALSE)</f>
        <v>#N/A</v>
      </c>
      <c r="H3" s="618"/>
      <c r="L3" s="617"/>
      <c r="M3" s="617"/>
      <c r="P3" s="617"/>
      <c r="Q3" s="617"/>
      <c r="S3" s="618"/>
      <c r="W3" s="339" t="e">
        <f>VLOOKUP(A3,SDs!A17:C169,3,FALSE)</f>
        <v>#N/A</v>
      </c>
      <c r="X3" s="339" t="e">
        <f>VLOOKUP(A3,SDs!A18:D170,4,FALSE)</f>
        <v>#N/A</v>
      </c>
      <c r="Y3" s="339" t="e">
        <f>VLOOKUP(A3,SDs!A18:E170,5,FALSE)</f>
        <v>#N/A</v>
      </c>
      <c r="Z3" s="339" t="e">
        <f>VLOOKUP(A3, SDs!_xlnm.Print_Area, 6, FALSE)</f>
        <v>#N/A</v>
      </c>
      <c r="AA3" s="339" t="e">
        <f>VLOOKUP(A3, SDs!_xlnm.Print_Area, 7, FALSE)</f>
        <v>#N/A</v>
      </c>
      <c r="AB3" s="338" t="e">
        <f>VLOOKUP(A3,SDs!A18:P170,13,FALSE)</f>
        <v>#N/A</v>
      </c>
      <c r="AC3" s="338" t="e">
        <f>VLOOKUP(A3,SDs!A18:Q170,14,FALSE)</f>
        <v>#N/A</v>
      </c>
      <c r="AD3" s="338" t="e">
        <f>VLOOKUP(A3,SDs!A18:R170,15,FALSE)</f>
        <v>#N/A</v>
      </c>
      <c r="AE3" s="338" t="e">
        <f>VLOOKUP(A3,SDs!A18:S170,16,FALSE)</f>
        <v>#N/A</v>
      </c>
      <c r="AF3" s="338" t="e">
        <f>VLOOKUP(A3,SDs!A18:R170,17,FALSE)</f>
        <v>#N/A</v>
      </c>
      <c r="AG3" s="338" t="e">
        <f>VLOOKUP(A3,SDs!A18:S170,18,FALSE)</f>
        <v>#N/A</v>
      </c>
      <c r="AH3" s="338" t="e">
        <f>VLOOKUP(A3,SDs!A18:T170,9,FALSE)</f>
        <v>#N/A</v>
      </c>
      <c r="AI3" s="338" t="e">
        <f>VLOOKUP(A3,SDs!A18:U170,10,FALSE)</f>
        <v>#N/A</v>
      </c>
      <c r="AJ3" s="338" t="e">
        <f>VLOOKUP(A3,SDs!A18:V170,11,FALSE)</f>
        <v>#N/A</v>
      </c>
      <c r="AK3" s="596" t="e">
        <f>VLOOKUP(A3,SDs!A18:W170,12,FALSE)</f>
        <v>#N/A</v>
      </c>
      <c r="AL3" s="352"/>
      <c r="AM3" s="595"/>
      <c r="AN3" s="595"/>
      <c r="AO3" s="611" t="e">
        <f>VLOOKUP(A3, SDs!_xlnm.Print_Area, 8, FALSE)</f>
        <v>#N/A</v>
      </c>
      <c r="AP3" s="550"/>
      <c r="AQ3" s="550"/>
      <c r="AR3" s="612"/>
      <c r="AS3" s="612"/>
      <c r="AT3" s="612"/>
      <c r="AU3" s="612"/>
      <c r="AV3" s="612"/>
      <c r="AW3" s="612"/>
      <c r="AX3" s="612"/>
      <c r="AY3" s="846"/>
      <c r="AZ3" s="845"/>
      <c r="BA3" s="839"/>
      <c r="BB3" s="839"/>
      <c r="BC3" s="839"/>
      <c r="BD3" s="350"/>
      <c r="BE3" s="350"/>
      <c r="BF3" s="615"/>
      <c r="BG3" s="550"/>
      <c r="BH3" s="550"/>
      <c r="BI3" s="350"/>
      <c r="BJ3" s="614"/>
    </row>
    <row r="4" spans="1:63" s="608" customFormat="1" ht="15" x14ac:dyDescent="0.25">
      <c r="A4" s="607"/>
      <c r="B4" s="731" t="e">
        <f>VLOOKUP(A4, SDs!_xlnm.Print_Area, 2, FALSE)</f>
        <v>#N/A</v>
      </c>
      <c r="H4" s="618"/>
      <c r="L4" s="617"/>
      <c r="M4" s="617"/>
      <c r="P4" s="617"/>
      <c r="Q4" s="617"/>
      <c r="S4" s="618"/>
      <c r="W4" s="339" t="e">
        <f>VLOOKUP(A4,SDs!A18:C170,3,FALSE)</f>
        <v>#N/A</v>
      </c>
      <c r="X4" s="339" t="e">
        <f>VLOOKUP(A4,SDs!A19:D171,4,FALSE)</f>
        <v>#N/A</v>
      </c>
      <c r="Y4" s="339" t="e">
        <f>VLOOKUP(A4,SDs!A19:E171,5,FALSE)</f>
        <v>#N/A</v>
      </c>
      <c r="Z4" s="339" t="e">
        <f>VLOOKUP(A4, SDs!_xlnm.Print_Area, 6, FALSE)</f>
        <v>#N/A</v>
      </c>
      <c r="AA4" s="339" t="e">
        <f>VLOOKUP(A4, SDs!_xlnm.Print_Area, 7, FALSE)</f>
        <v>#N/A</v>
      </c>
      <c r="AB4" s="338" t="e">
        <f>VLOOKUP(A4,SDs!A19:P171,13,FALSE)</f>
        <v>#N/A</v>
      </c>
      <c r="AC4" s="338" t="e">
        <f>VLOOKUP(A4,SDs!A19:Q171,14,FALSE)</f>
        <v>#N/A</v>
      </c>
      <c r="AD4" s="338" t="e">
        <f>VLOOKUP(A4,SDs!A19:R171,15,FALSE)</f>
        <v>#N/A</v>
      </c>
      <c r="AE4" s="338" t="e">
        <f>VLOOKUP(A4,SDs!A19:S171,16,FALSE)</f>
        <v>#N/A</v>
      </c>
      <c r="AF4" s="338" t="e">
        <f>VLOOKUP(A4,SDs!A19:R171,17,FALSE)</f>
        <v>#N/A</v>
      </c>
      <c r="AG4" s="338" t="e">
        <f>VLOOKUP(A4,SDs!A19:S171,18,FALSE)</f>
        <v>#N/A</v>
      </c>
      <c r="AH4" s="338" t="e">
        <f>VLOOKUP(A4,SDs!A19:T171,9,FALSE)</f>
        <v>#N/A</v>
      </c>
      <c r="AI4" s="338" t="e">
        <f>VLOOKUP(A4,SDs!A19:U171,10,FALSE)</f>
        <v>#N/A</v>
      </c>
      <c r="AJ4" s="338" t="e">
        <f>VLOOKUP(A4,SDs!A19:V171,11,FALSE)</f>
        <v>#N/A</v>
      </c>
      <c r="AK4" s="596" t="e">
        <f>VLOOKUP(A4,SDs!A19:W171,12,FALSE)</f>
        <v>#N/A</v>
      </c>
      <c r="AL4" s="352"/>
      <c r="AM4" s="595"/>
      <c r="AN4" s="595"/>
      <c r="AO4" s="611" t="e">
        <f>VLOOKUP(A4, SDs!_xlnm.Print_Area, 8, FALSE)</f>
        <v>#N/A</v>
      </c>
      <c r="AP4" s="550"/>
      <c r="AQ4" s="550"/>
      <c r="AR4" s="612"/>
      <c r="AS4" s="612"/>
      <c r="AT4" s="612"/>
      <c r="AU4" s="612"/>
      <c r="AV4" s="612"/>
      <c r="AW4" s="612"/>
      <c r="AX4" s="612"/>
      <c r="AY4" s="846"/>
      <c r="AZ4" s="845"/>
      <c r="BA4" s="839"/>
      <c r="BB4" s="839"/>
      <c r="BC4" s="839"/>
      <c r="BD4" s="350"/>
      <c r="BE4" s="350"/>
      <c r="BF4" s="615"/>
      <c r="BG4" s="550"/>
      <c r="BH4" s="550"/>
      <c r="BI4" s="350"/>
      <c r="BJ4" s="614"/>
    </row>
    <row r="5" spans="1:63" s="608" customFormat="1" ht="15" x14ac:dyDescent="0.25">
      <c r="A5" s="607"/>
      <c r="B5" s="731" t="e">
        <f>VLOOKUP(A5, SDs!_xlnm.Print_Area, 2, FALSE)</f>
        <v>#N/A</v>
      </c>
      <c r="H5" s="618"/>
      <c r="L5" s="617"/>
      <c r="M5" s="617"/>
      <c r="P5" s="617"/>
      <c r="Q5" s="617"/>
      <c r="S5" s="618"/>
      <c r="W5" s="339" t="e">
        <f>VLOOKUP(A5,SDs!A19:C171,3,FALSE)</f>
        <v>#N/A</v>
      </c>
      <c r="X5" s="339" t="e">
        <f>VLOOKUP(A5,SDs!A20:D172,4,FALSE)</f>
        <v>#N/A</v>
      </c>
      <c r="Y5" s="339" t="e">
        <f>VLOOKUP(A5,SDs!A20:E172,5,FALSE)</f>
        <v>#N/A</v>
      </c>
      <c r="Z5" s="339" t="e">
        <f>VLOOKUP(A5, SDs!_xlnm.Print_Area, 6, FALSE)</f>
        <v>#N/A</v>
      </c>
      <c r="AA5" s="339" t="e">
        <f>VLOOKUP(A5, SDs!_xlnm.Print_Area, 7, FALSE)</f>
        <v>#N/A</v>
      </c>
      <c r="AB5" s="338" t="e">
        <f>VLOOKUP(A5,SDs!A20:P172,13,FALSE)</f>
        <v>#N/A</v>
      </c>
      <c r="AC5" s="338" t="e">
        <f>VLOOKUP(A5,SDs!A20:Q172,14,FALSE)</f>
        <v>#N/A</v>
      </c>
      <c r="AD5" s="338" t="e">
        <f>VLOOKUP(A5,SDs!A20:R172,15,FALSE)</f>
        <v>#N/A</v>
      </c>
      <c r="AE5" s="338" t="e">
        <f>VLOOKUP(A5,SDs!A20:S172,16,FALSE)</f>
        <v>#N/A</v>
      </c>
      <c r="AF5" s="338" t="e">
        <f>VLOOKUP(A5,SDs!A20:R172,17,FALSE)</f>
        <v>#N/A</v>
      </c>
      <c r="AG5" s="338" t="e">
        <f>VLOOKUP(A5,SDs!A20:S172,18,FALSE)</f>
        <v>#N/A</v>
      </c>
      <c r="AH5" s="338" t="e">
        <f>VLOOKUP(A5,SDs!A20:T172,9,FALSE)</f>
        <v>#N/A</v>
      </c>
      <c r="AI5" s="338" t="e">
        <f>VLOOKUP(A5,SDs!A20:U172,10,FALSE)</f>
        <v>#N/A</v>
      </c>
      <c r="AJ5" s="338" t="e">
        <f>VLOOKUP(A5,SDs!A20:V172,11,FALSE)</f>
        <v>#N/A</v>
      </c>
      <c r="AK5" s="596" t="e">
        <f>VLOOKUP(A5,SDs!A20:W172,12,FALSE)</f>
        <v>#N/A</v>
      </c>
      <c r="AL5" s="352"/>
      <c r="AM5" s="595"/>
      <c r="AN5" s="595"/>
      <c r="AO5" s="611" t="e">
        <f>VLOOKUP(A5, SDs!_xlnm.Print_Area, 8, FALSE)</f>
        <v>#N/A</v>
      </c>
      <c r="AP5" s="550"/>
      <c r="AQ5" s="550"/>
      <c r="AR5" s="612"/>
      <c r="AS5" s="612"/>
      <c r="AT5" s="612"/>
      <c r="AU5" s="612"/>
      <c r="AV5" s="612"/>
      <c r="AW5" s="612"/>
      <c r="AX5" s="612"/>
      <c r="AY5" s="846"/>
      <c r="AZ5" s="845"/>
      <c r="BA5" s="839"/>
      <c r="BB5" s="839"/>
      <c r="BC5" s="839"/>
      <c r="BD5" s="350"/>
      <c r="BE5" s="350"/>
      <c r="BF5" s="615"/>
      <c r="BG5" s="550"/>
      <c r="BH5" s="550"/>
      <c r="BI5" s="350"/>
      <c r="BJ5" s="614"/>
    </row>
    <row r="6" spans="1:63" s="608" customFormat="1" ht="15" x14ac:dyDescent="0.25">
      <c r="A6" s="607"/>
      <c r="B6" s="731" t="e">
        <f>VLOOKUP(A6, SDs!_xlnm.Print_Area, 2, FALSE)</f>
        <v>#N/A</v>
      </c>
      <c r="H6" s="618"/>
      <c r="L6" s="617"/>
      <c r="M6" s="617"/>
      <c r="P6" s="617"/>
      <c r="Q6" s="617"/>
      <c r="S6" s="618"/>
      <c r="W6" s="339" t="e">
        <f>VLOOKUP(A6,SDs!A20:C172,3,FALSE)</f>
        <v>#N/A</v>
      </c>
      <c r="X6" s="339" t="e">
        <f>VLOOKUP(A6,SDs!A21:D173,4,FALSE)</f>
        <v>#N/A</v>
      </c>
      <c r="Y6" s="339" t="e">
        <f>VLOOKUP(A6,SDs!A21:E173,5,FALSE)</f>
        <v>#N/A</v>
      </c>
      <c r="Z6" s="339" t="e">
        <f>VLOOKUP(A6, SDs!_xlnm.Print_Area, 6, FALSE)</f>
        <v>#N/A</v>
      </c>
      <c r="AA6" s="339" t="e">
        <f>VLOOKUP(A6, SDs!_xlnm.Print_Area, 7, FALSE)</f>
        <v>#N/A</v>
      </c>
      <c r="AB6" s="338" t="e">
        <f>VLOOKUP(A6,SDs!A21:P173,13,FALSE)</f>
        <v>#N/A</v>
      </c>
      <c r="AC6" s="338" t="e">
        <f>VLOOKUP(A6,SDs!A21:Q173,14,FALSE)</f>
        <v>#N/A</v>
      </c>
      <c r="AD6" s="338" t="e">
        <f>VLOOKUP(A6,SDs!A21:R173,15,FALSE)</f>
        <v>#N/A</v>
      </c>
      <c r="AE6" s="338" t="e">
        <f>VLOOKUP(A6,SDs!A21:S173,16,FALSE)</f>
        <v>#N/A</v>
      </c>
      <c r="AF6" s="338" t="e">
        <f>VLOOKUP(A6,SDs!A21:R173,17,FALSE)</f>
        <v>#N/A</v>
      </c>
      <c r="AG6" s="338" t="e">
        <f>VLOOKUP(A6,SDs!A21:S173,18,FALSE)</f>
        <v>#N/A</v>
      </c>
      <c r="AH6" s="338" t="e">
        <f>VLOOKUP(A6,SDs!A21:T173,9,FALSE)</f>
        <v>#N/A</v>
      </c>
      <c r="AI6" s="338" t="e">
        <f>VLOOKUP(A6,SDs!A21:U173,10,FALSE)</f>
        <v>#N/A</v>
      </c>
      <c r="AJ6" s="338" t="e">
        <f>VLOOKUP(A6,SDs!A21:V173,11,FALSE)</f>
        <v>#N/A</v>
      </c>
      <c r="AK6" s="596" t="e">
        <f>VLOOKUP(A6,SDs!A21:W173,12,FALSE)</f>
        <v>#N/A</v>
      </c>
      <c r="AL6" s="352"/>
      <c r="AM6" s="595"/>
      <c r="AN6" s="595"/>
      <c r="AO6" s="611" t="e">
        <f>VLOOKUP(A6, SDs!_xlnm.Print_Area, 8, FALSE)</f>
        <v>#N/A</v>
      </c>
      <c r="AP6" s="550"/>
      <c r="AQ6" s="550"/>
      <c r="AR6" s="612"/>
      <c r="AS6" s="612"/>
      <c r="AT6" s="612"/>
      <c r="AU6" s="612"/>
      <c r="AV6" s="612"/>
      <c r="AW6" s="612"/>
      <c r="AX6" s="612"/>
      <c r="AY6" s="846"/>
      <c r="AZ6" s="845"/>
      <c r="BA6" s="839"/>
      <c r="BB6" s="839"/>
      <c r="BC6" s="839"/>
      <c r="BD6" s="350"/>
      <c r="BE6" s="350"/>
      <c r="BF6" s="615"/>
      <c r="BG6" s="550"/>
      <c r="BH6" s="550"/>
      <c r="BI6" s="350"/>
      <c r="BJ6" s="614"/>
    </row>
    <row r="7" spans="1:63" s="608" customFormat="1" ht="15" x14ac:dyDescent="0.25">
      <c r="A7" s="607"/>
      <c r="B7" s="731" t="e">
        <f>VLOOKUP(A7, SDs!_xlnm.Print_Area, 2, FALSE)</f>
        <v>#N/A</v>
      </c>
      <c r="H7" s="618"/>
      <c r="L7" s="617"/>
      <c r="M7" s="617"/>
      <c r="P7" s="617"/>
      <c r="Q7" s="617"/>
      <c r="S7" s="618"/>
      <c r="W7" s="339" t="e">
        <f>VLOOKUP(A7,SDs!A21:C173,3,FALSE)</f>
        <v>#N/A</v>
      </c>
      <c r="X7" s="339" t="e">
        <f>VLOOKUP(A7,SDs!A22:D174,4,FALSE)</f>
        <v>#N/A</v>
      </c>
      <c r="Y7" s="339" t="e">
        <f>VLOOKUP(A7,SDs!A22:E174,5,FALSE)</f>
        <v>#N/A</v>
      </c>
      <c r="Z7" s="339" t="e">
        <f>VLOOKUP(A7, SDs!_xlnm.Print_Area, 6, FALSE)</f>
        <v>#N/A</v>
      </c>
      <c r="AA7" s="339" t="e">
        <f>VLOOKUP(A7, SDs!_xlnm.Print_Area, 7, FALSE)</f>
        <v>#N/A</v>
      </c>
      <c r="AB7" s="338" t="e">
        <f>VLOOKUP(A7,SDs!A22:P174,13,FALSE)</f>
        <v>#N/A</v>
      </c>
      <c r="AC7" s="338" t="e">
        <f>VLOOKUP(A7,SDs!A22:Q174,14,FALSE)</f>
        <v>#N/A</v>
      </c>
      <c r="AD7" s="338" t="e">
        <f>VLOOKUP(A7,SDs!A22:R174,15,FALSE)</f>
        <v>#N/A</v>
      </c>
      <c r="AE7" s="338" t="e">
        <f>VLOOKUP(A7,SDs!A22:S174,16,FALSE)</f>
        <v>#N/A</v>
      </c>
      <c r="AF7" s="338" t="e">
        <f>VLOOKUP(A7,SDs!A22:R174,17,FALSE)</f>
        <v>#N/A</v>
      </c>
      <c r="AG7" s="338" t="e">
        <f>VLOOKUP(A7,SDs!A22:S174,18,FALSE)</f>
        <v>#N/A</v>
      </c>
      <c r="AH7" s="338" t="e">
        <f>VLOOKUP(A7,SDs!A22:T174,9,FALSE)</f>
        <v>#N/A</v>
      </c>
      <c r="AI7" s="338" t="e">
        <f>VLOOKUP(A7,SDs!A22:U174,10,FALSE)</f>
        <v>#N/A</v>
      </c>
      <c r="AJ7" s="338" t="e">
        <f>VLOOKUP(A7,SDs!A22:V174,11,FALSE)</f>
        <v>#N/A</v>
      </c>
      <c r="AK7" s="596" t="e">
        <f>VLOOKUP(A7,SDs!A22:W174,12,FALSE)</f>
        <v>#N/A</v>
      </c>
      <c r="AL7" s="352"/>
      <c r="AM7" s="595"/>
      <c r="AN7" s="595"/>
      <c r="AO7" s="611" t="e">
        <f>VLOOKUP(A7, SDs!_xlnm.Print_Area, 8, FALSE)</f>
        <v>#N/A</v>
      </c>
      <c r="AP7" s="550"/>
      <c r="AQ7" s="550"/>
      <c r="AR7" s="612"/>
      <c r="AS7" s="612"/>
      <c r="AT7" s="612"/>
      <c r="AU7" s="612"/>
      <c r="AV7" s="612"/>
      <c r="AW7" s="612"/>
      <c r="AX7" s="612"/>
      <c r="AY7" s="846"/>
      <c r="AZ7" s="845"/>
      <c r="BA7" s="839"/>
      <c r="BB7" s="839"/>
      <c r="BC7" s="839"/>
      <c r="BD7" s="350"/>
      <c r="BE7" s="350"/>
      <c r="BF7" s="615"/>
      <c r="BG7" s="550"/>
      <c r="BH7" s="550"/>
      <c r="BI7" s="350"/>
      <c r="BJ7" s="614"/>
    </row>
    <row r="8" spans="1:63" s="608" customFormat="1" ht="15" x14ac:dyDescent="0.25">
      <c r="A8" s="607"/>
      <c r="B8" s="731" t="e">
        <f>VLOOKUP(A8, SDs!_xlnm.Print_Area, 2, FALSE)</f>
        <v>#N/A</v>
      </c>
      <c r="H8" s="618"/>
      <c r="L8" s="617"/>
      <c r="M8" s="617"/>
      <c r="P8" s="617"/>
      <c r="Q8" s="617"/>
      <c r="S8" s="618"/>
      <c r="W8" s="339" t="e">
        <f>VLOOKUP(A8,SDs!A22:C174,3,FALSE)</f>
        <v>#N/A</v>
      </c>
      <c r="X8" s="339" t="e">
        <f>VLOOKUP(A8,SDs!A23:D175,4,FALSE)</f>
        <v>#N/A</v>
      </c>
      <c r="Y8" s="339" t="e">
        <f>VLOOKUP(A8,SDs!A23:E175,5,FALSE)</f>
        <v>#N/A</v>
      </c>
      <c r="Z8" s="339" t="e">
        <f>VLOOKUP(A8, SDs!_xlnm.Print_Area, 6, FALSE)</f>
        <v>#N/A</v>
      </c>
      <c r="AA8" s="339" t="e">
        <f>VLOOKUP(A8, SDs!_xlnm.Print_Area, 7, FALSE)</f>
        <v>#N/A</v>
      </c>
      <c r="AB8" s="338" t="e">
        <f>VLOOKUP(A8,SDs!A23:P175,13,FALSE)</f>
        <v>#N/A</v>
      </c>
      <c r="AC8" s="338" t="e">
        <f>VLOOKUP(A8,SDs!A23:Q175,14,FALSE)</f>
        <v>#N/A</v>
      </c>
      <c r="AD8" s="338" t="e">
        <f>VLOOKUP(A8,SDs!A23:R175,15,FALSE)</f>
        <v>#N/A</v>
      </c>
      <c r="AE8" s="338" t="e">
        <f>VLOOKUP(A8,SDs!A23:S175,16,FALSE)</f>
        <v>#N/A</v>
      </c>
      <c r="AF8" s="338" t="e">
        <f>VLOOKUP(A8,SDs!A23:R175,17,FALSE)</f>
        <v>#N/A</v>
      </c>
      <c r="AG8" s="338" t="e">
        <f>VLOOKUP(A8,SDs!A23:S175,18,FALSE)</f>
        <v>#N/A</v>
      </c>
      <c r="AH8" s="338" t="e">
        <f>VLOOKUP(A8,SDs!A23:T175,9,FALSE)</f>
        <v>#N/A</v>
      </c>
      <c r="AI8" s="338" t="e">
        <f>VLOOKUP(A8,SDs!A23:U175,10,FALSE)</f>
        <v>#N/A</v>
      </c>
      <c r="AJ8" s="338" t="e">
        <f>VLOOKUP(A8,SDs!A23:V175,11,FALSE)</f>
        <v>#N/A</v>
      </c>
      <c r="AK8" s="596" t="e">
        <f>VLOOKUP(A8,SDs!A23:W175,12,FALSE)</f>
        <v>#N/A</v>
      </c>
      <c r="AL8" s="352"/>
      <c r="AM8" s="595"/>
      <c r="AN8" s="595"/>
      <c r="AO8" s="611" t="e">
        <f>VLOOKUP(A8, SDs!_xlnm.Print_Area, 8, FALSE)</f>
        <v>#N/A</v>
      </c>
      <c r="AP8" s="550"/>
      <c r="AQ8" s="550"/>
      <c r="AR8" s="612"/>
      <c r="AS8" s="612"/>
      <c r="AT8" s="612"/>
      <c r="AU8" s="612"/>
      <c r="AV8" s="612"/>
      <c r="AW8" s="612"/>
      <c r="AX8" s="612"/>
      <c r="AY8" s="846"/>
      <c r="AZ8" s="845"/>
      <c r="BA8" s="839"/>
      <c r="BB8" s="839"/>
      <c r="BC8" s="839"/>
      <c r="BD8" s="350"/>
      <c r="BE8" s="350"/>
      <c r="BF8" s="615"/>
      <c r="BG8" s="550"/>
      <c r="BH8" s="550"/>
      <c r="BI8" s="350"/>
      <c r="BJ8" s="614"/>
    </row>
    <row r="9" spans="1:63" s="608" customFormat="1" ht="15" x14ac:dyDescent="0.25">
      <c r="A9" s="607"/>
      <c r="B9" s="731" t="e">
        <f>VLOOKUP(A9, SDs!_xlnm.Print_Area, 2, FALSE)</f>
        <v>#N/A</v>
      </c>
      <c r="H9" s="618"/>
      <c r="L9" s="617"/>
      <c r="M9" s="617"/>
      <c r="P9" s="617"/>
      <c r="Q9" s="617"/>
      <c r="S9" s="618"/>
      <c r="W9" s="339" t="e">
        <f>VLOOKUP(A9,SDs!A23:C175,3,FALSE)</f>
        <v>#N/A</v>
      </c>
      <c r="X9" s="339" t="e">
        <f>VLOOKUP(A9,SDs!A24:D176,4,FALSE)</f>
        <v>#N/A</v>
      </c>
      <c r="Y9" s="339" t="e">
        <f>VLOOKUP(A9,SDs!A24:E176,5,FALSE)</f>
        <v>#N/A</v>
      </c>
      <c r="Z9" s="339" t="e">
        <f>VLOOKUP(A9, SDs!_xlnm.Print_Area, 6, FALSE)</f>
        <v>#N/A</v>
      </c>
      <c r="AA9" s="339" t="e">
        <f>VLOOKUP(A9, SDs!_xlnm.Print_Area, 7, FALSE)</f>
        <v>#N/A</v>
      </c>
      <c r="AB9" s="338" t="e">
        <f>VLOOKUP(A9,SDs!A24:P176,13,FALSE)</f>
        <v>#N/A</v>
      </c>
      <c r="AC9" s="338" t="e">
        <f>VLOOKUP(A9,SDs!A24:Q176,14,FALSE)</f>
        <v>#N/A</v>
      </c>
      <c r="AD9" s="338" t="e">
        <f>VLOOKUP(A9,SDs!A24:R176,15,FALSE)</f>
        <v>#N/A</v>
      </c>
      <c r="AE9" s="338" t="e">
        <f>VLOOKUP(A9,SDs!A24:S176,16,FALSE)</f>
        <v>#N/A</v>
      </c>
      <c r="AF9" s="338" t="e">
        <f>VLOOKUP(A9,SDs!A24:R176,17,FALSE)</f>
        <v>#N/A</v>
      </c>
      <c r="AG9" s="338" t="e">
        <f>VLOOKUP(A9,SDs!A24:S176,18,FALSE)</f>
        <v>#N/A</v>
      </c>
      <c r="AH9" s="338" t="e">
        <f>VLOOKUP(A9,SDs!A24:T176,9,FALSE)</f>
        <v>#N/A</v>
      </c>
      <c r="AI9" s="338" t="e">
        <f>VLOOKUP(A9,SDs!A24:U176,10,FALSE)</f>
        <v>#N/A</v>
      </c>
      <c r="AJ9" s="338" t="e">
        <f>VLOOKUP(A9,SDs!A24:V176,11,FALSE)</f>
        <v>#N/A</v>
      </c>
      <c r="AK9" s="596" t="e">
        <f>VLOOKUP(A9,SDs!A24:W176,12,FALSE)</f>
        <v>#N/A</v>
      </c>
      <c r="AL9" s="352"/>
      <c r="AM9" s="595"/>
      <c r="AN9" s="595"/>
      <c r="AO9" s="611" t="e">
        <f>VLOOKUP(A9, SDs!_xlnm.Print_Area, 8, FALSE)</f>
        <v>#N/A</v>
      </c>
      <c r="AP9" s="550"/>
      <c r="AQ9" s="550"/>
      <c r="AR9" s="612"/>
      <c r="AS9" s="612"/>
      <c r="AT9" s="612"/>
      <c r="AU9" s="612"/>
      <c r="AV9" s="612"/>
      <c r="AW9" s="612"/>
      <c r="AX9" s="612"/>
      <c r="AY9" s="846"/>
      <c r="AZ9" s="845"/>
      <c r="BA9" s="839"/>
      <c r="BB9" s="839"/>
      <c r="BC9" s="839"/>
      <c r="BD9" s="350"/>
      <c r="BE9" s="350"/>
      <c r="BF9" s="615"/>
      <c r="BG9" s="550"/>
      <c r="BH9" s="550"/>
      <c r="BI9" s="350"/>
      <c r="BJ9" s="614"/>
    </row>
    <row r="10" spans="1:63" s="608" customFormat="1" ht="15" x14ac:dyDescent="0.25">
      <c r="A10" s="607"/>
      <c r="B10" s="731" t="e">
        <f>VLOOKUP(A10, SDs!_xlnm.Print_Area, 2, FALSE)</f>
        <v>#N/A</v>
      </c>
      <c r="H10" s="618"/>
      <c r="L10" s="617"/>
      <c r="M10" s="617"/>
      <c r="P10" s="617"/>
      <c r="Q10" s="617"/>
      <c r="S10" s="618"/>
      <c r="W10" s="339" t="e">
        <f>VLOOKUP(A10,SDs!A24:C176,3,FALSE)</f>
        <v>#N/A</v>
      </c>
      <c r="X10" s="339" t="e">
        <f>VLOOKUP(A10,SDs!A25:D177,4,FALSE)</f>
        <v>#N/A</v>
      </c>
      <c r="Y10" s="339" t="e">
        <f>VLOOKUP(A10,SDs!A25:E177,5,FALSE)</f>
        <v>#N/A</v>
      </c>
      <c r="Z10" s="339" t="e">
        <f>VLOOKUP(A10, SDs!_xlnm.Print_Area, 6, FALSE)</f>
        <v>#N/A</v>
      </c>
      <c r="AA10" s="339" t="e">
        <f>VLOOKUP(A10, SDs!_xlnm.Print_Area, 7, FALSE)</f>
        <v>#N/A</v>
      </c>
      <c r="AB10" s="338" t="e">
        <f>VLOOKUP(A10,SDs!A25:P177,13,FALSE)</f>
        <v>#N/A</v>
      </c>
      <c r="AC10" s="338" t="e">
        <f>VLOOKUP(A10,SDs!A25:Q177,14,FALSE)</f>
        <v>#N/A</v>
      </c>
      <c r="AD10" s="338" t="e">
        <f>VLOOKUP(A10,SDs!A25:R177,15,FALSE)</f>
        <v>#N/A</v>
      </c>
      <c r="AE10" s="338" t="e">
        <f>VLOOKUP(A10,SDs!A25:S177,16,FALSE)</f>
        <v>#N/A</v>
      </c>
      <c r="AF10" s="338" t="e">
        <f>VLOOKUP(A10,SDs!A25:R177,17,FALSE)</f>
        <v>#N/A</v>
      </c>
      <c r="AG10" s="338" t="e">
        <f>VLOOKUP(A10,SDs!A25:S177,18,FALSE)</f>
        <v>#N/A</v>
      </c>
      <c r="AH10" s="338" t="e">
        <f>VLOOKUP(A10,SDs!A25:T177,9,FALSE)</f>
        <v>#N/A</v>
      </c>
      <c r="AI10" s="338" t="e">
        <f>VLOOKUP(A10,SDs!A25:U177,10,FALSE)</f>
        <v>#N/A</v>
      </c>
      <c r="AJ10" s="338" t="e">
        <f>VLOOKUP(A10,SDs!A25:V177,11,FALSE)</f>
        <v>#N/A</v>
      </c>
      <c r="AK10" s="596" t="e">
        <f>VLOOKUP(A10,SDs!A25:W177,12,FALSE)</f>
        <v>#N/A</v>
      </c>
      <c r="AL10" s="352"/>
      <c r="AM10" s="595"/>
      <c r="AN10" s="595"/>
      <c r="AO10" s="611" t="e">
        <f>VLOOKUP(A10, SDs!_xlnm.Print_Area, 8, FALSE)</f>
        <v>#N/A</v>
      </c>
      <c r="AP10" s="550"/>
      <c r="AQ10" s="550"/>
      <c r="AR10" s="612"/>
      <c r="AS10" s="612"/>
      <c r="AT10" s="612"/>
      <c r="AU10" s="612"/>
      <c r="AV10" s="612"/>
      <c r="AW10" s="612"/>
      <c r="AX10" s="612"/>
      <c r="AY10" s="846"/>
      <c r="AZ10" s="845"/>
      <c r="BA10" s="839"/>
      <c r="BB10" s="839"/>
      <c r="BC10" s="839"/>
      <c r="BD10" s="350"/>
      <c r="BE10" s="350"/>
      <c r="BF10" s="615"/>
      <c r="BG10" s="550"/>
      <c r="BH10" s="550"/>
      <c r="BI10" s="350"/>
      <c r="BJ10" s="614"/>
    </row>
    <row r="11" spans="1:63" s="608" customFormat="1" ht="15" x14ac:dyDescent="0.25">
      <c r="A11" s="607"/>
      <c r="B11" s="731" t="e">
        <f>VLOOKUP(A11, SDs!_xlnm.Print_Area, 2, FALSE)</f>
        <v>#N/A</v>
      </c>
      <c r="H11" s="618"/>
      <c r="L11" s="617"/>
      <c r="M11" s="617"/>
      <c r="P11" s="617"/>
      <c r="Q11" s="617"/>
      <c r="S11" s="618"/>
      <c r="W11" s="339" t="e">
        <f>VLOOKUP(A11,SDs!A25:C177,3,FALSE)</f>
        <v>#N/A</v>
      </c>
      <c r="X11" s="339" t="e">
        <f>VLOOKUP(A11,SDs!A26:D178,4,FALSE)</f>
        <v>#N/A</v>
      </c>
      <c r="Y11" s="339" t="e">
        <f>VLOOKUP(A11,SDs!A26:E178,5,FALSE)</f>
        <v>#N/A</v>
      </c>
      <c r="Z11" s="339" t="e">
        <f>VLOOKUP(A11, SDs!_xlnm.Print_Area, 6, FALSE)</f>
        <v>#N/A</v>
      </c>
      <c r="AA11" s="339" t="e">
        <f>VLOOKUP(A11, SDs!_xlnm.Print_Area, 7, FALSE)</f>
        <v>#N/A</v>
      </c>
      <c r="AB11" s="338" t="e">
        <f>VLOOKUP(A11,SDs!A26:P178,13,FALSE)</f>
        <v>#N/A</v>
      </c>
      <c r="AC11" s="338" t="e">
        <f>VLOOKUP(A11,SDs!A26:Q178,14,FALSE)</f>
        <v>#N/A</v>
      </c>
      <c r="AD11" s="338" t="e">
        <f>VLOOKUP(A11,SDs!A26:R178,15,FALSE)</f>
        <v>#N/A</v>
      </c>
      <c r="AE11" s="338" t="e">
        <f>VLOOKUP(A11,SDs!A26:S178,16,FALSE)</f>
        <v>#N/A</v>
      </c>
      <c r="AF11" s="338" t="e">
        <f>VLOOKUP(A11,SDs!A26:R178,17,FALSE)</f>
        <v>#N/A</v>
      </c>
      <c r="AG11" s="338" t="e">
        <f>VLOOKUP(A11,SDs!A26:S178,18,FALSE)</f>
        <v>#N/A</v>
      </c>
      <c r="AH11" s="338" t="e">
        <f>VLOOKUP(A11,SDs!A26:T178,9,FALSE)</f>
        <v>#N/A</v>
      </c>
      <c r="AI11" s="338" t="e">
        <f>VLOOKUP(A11,SDs!A26:U178,10,FALSE)</f>
        <v>#N/A</v>
      </c>
      <c r="AJ11" s="338" t="e">
        <f>VLOOKUP(A11,SDs!A26:V178,11,FALSE)</f>
        <v>#N/A</v>
      </c>
      <c r="AK11" s="596" t="e">
        <f>VLOOKUP(A11,SDs!A26:W178,12,FALSE)</f>
        <v>#N/A</v>
      </c>
      <c r="AL11" s="352"/>
      <c r="AM11" s="595"/>
      <c r="AN11" s="595"/>
      <c r="AO11" s="611" t="e">
        <f>VLOOKUP(A11, SDs!_xlnm.Print_Area, 8, FALSE)</f>
        <v>#N/A</v>
      </c>
      <c r="AP11" s="550"/>
      <c r="AQ11" s="550"/>
      <c r="AR11" s="612"/>
      <c r="AS11" s="612"/>
      <c r="AT11" s="612"/>
      <c r="AU11" s="612"/>
      <c r="AV11" s="612"/>
      <c r="AW11" s="612"/>
      <c r="AX11" s="612"/>
      <c r="AY11" s="846"/>
      <c r="AZ11" s="845"/>
      <c r="BA11" s="839"/>
      <c r="BB11" s="839"/>
      <c r="BC11" s="839"/>
      <c r="BD11" s="350"/>
      <c r="BE11" s="350"/>
      <c r="BF11" s="615"/>
      <c r="BG11" s="550"/>
      <c r="BH11" s="550"/>
      <c r="BI11" s="350"/>
      <c r="BJ11" s="614"/>
    </row>
    <row r="12" spans="1:63" s="608" customFormat="1" ht="15" x14ac:dyDescent="0.25">
      <c r="A12" s="607"/>
      <c r="B12" s="731" t="e">
        <f>VLOOKUP(A12, SDs!_xlnm.Print_Area, 2, FALSE)</f>
        <v>#N/A</v>
      </c>
      <c r="H12" s="618"/>
      <c r="L12" s="617"/>
      <c r="M12" s="617"/>
      <c r="P12" s="617"/>
      <c r="Q12" s="617"/>
      <c r="S12" s="618"/>
      <c r="W12" s="339" t="e">
        <f>VLOOKUP(A12,SDs!A26:C178,3,FALSE)</f>
        <v>#N/A</v>
      </c>
      <c r="X12" s="339" t="e">
        <f>VLOOKUP(A12,SDs!A27:D179,4,FALSE)</f>
        <v>#N/A</v>
      </c>
      <c r="Y12" s="339" t="e">
        <f>VLOOKUP(A12,SDs!A27:E179,5,FALSE)</f>
        <v>#N/A</v>
      </c>
      <c r="Z12" s="339" t="e">
        <f>VLOOKUP(A12, SDs!_xlnm.Print_Area, 6, FALSE)</f>
        <v>#N/A</v>
      </c>
      <c r="AA12" s="339" t="e">
        <f>VLOOKUP(A12, SDs!_xlnm.Print_Area, 7, FALSE)</f>
        <v>#N/A</v>
      </c>
      <c r="AB12" s="338" t="e">
        <f>VLOOKUP(A12,SDs!A27:P179,13,FALSE)</f>
        <v>#N/A</v>
      </c>
      <c r="AC12" s="338" t="e">
        <f>VLOOKUP(A12,SDs!A27:Q179,14,FALSE)</f>
        <v>#N/A</v>
      </c>
      <c r="AD12" s="338" t="e">
        <f>VLOOKUP(A12,SDs!A27:R179,15,FALSE)</f>
        <v>#N/A</v>
      </c>
      <c r="AE12" s="338" t="e">
        <f>VLOOKUP(A12,SDs!A27:S179,16,FALSE)</f>
        <v>#N/A</v>
      </c>
      <c r="AF12" s="338" t="e">
        <f>VLOOKUP(A12,SDs!A27:R179,17,FALSE)</f>
        <v>#N/A</v>
      </c>
      <c r="AG12" s="338" t="e">
        <f>VLOOKUP(A12,SDs!A27:S179,18,FALSE)</f>
        <v>#N/A</v>
      </c>
      <c r="AH12" s="338" t="e">
        <f>VLOOKUP(A12,SDs!A27:T179,9,FALSE)</f>
        <v>#N/A</v>
      </c>
      <c r="AI12" s="338" t="e">
        <f>VLOOKUP(A12,SDs!A27:U179,10,FALSE)</f>
        <v>#N/A</v>
      </c>
      <c r="AJ12" s="338" t="e">
        <f>VLOOKUP(A12,SDs!A27:V179,11,FALSE)</f>
        <v>#N/A</v>
      </c>
      <c r="AK12" s="596" t="e">
        <f>VLOOKUP(A12,SDs!A27:W179,12,FALSE)</f>
        <v>#N/A</v>
      </c>
      <c r="AL12" s="352"/>
      <c r="AM12" s="595"/>
      <c r="AN12" s="595"/>
      <c r="AO12" s="611" t="e">
        <f>VLOOKUP(A12, SDs!_xlnm.Print_Area, 8, FALSE)</f>
        <v>#N/A</v>
      </c>
      <c r="AP12" s="550"/>
      <c r="AQ12" s="550"/>
      <c r="AR12" s="612"/>
      <c r="AS12" s="612"/>
      <c r="AT12" s="612"/>
      <c r="AU12" s="612"/>
      <c r="AV12" s="612"/>
      <c r="AW12" s="612"/>
      <c r="AX12" s="612"/>
      <c r="AY12" s="846"/>
      <c r="AZ12" s="845"/>
      <c r="BA12" s="839"/>
      <c r="BB12" s="839"/>
      <c r="BC12" s="839"/>
      <c r="BD12" s="350"/>
      <c r="BE12" s="350"/>
      <c r="BF12" s="615"/>
      <c r="BG12" s="550"/>
      <c r="BH12" s="550"/>
      <c r="BI12" s="350"/>
      <c r="BJ12" s="614"/>
    </row>
    <row r="13" spans="1:63" s="608" customFormat="1" ht="15" x14ac:dyDescent="0.25">
      <c r="A13" s="607"/>
      <c r="B13" s="731" t="e">
        <f>VLOOKUP(A13, SDs!_xlnm.Print_Area, 2, FALSE)</f>
        <v>#N/A</v>
      </c>
      <c r="H13" s="618"/>
      <c r="L13" s="617"/>
      <c r="M13" s="617"/>
      <c r="P13" s="617"/>
      <c r="Q13" s="617"/>
      <c r="S13" s="618"/>
      <c r="W13" s="339" t="e">
        <f>VLOOKUP(A13,SDs!A27:C179,3,FALSE)</f>
        <v>#N/A</v>
      </c>
      <c r="X13" s="339" t="e">
        <f>VLOOKUP(A13,SDs!A28:D180,4,FALSE)</f>
        <v>#N/A</v>
      </c>
      <c r="Y13" s="339" t="e">
        <f>VLOOKUP(A13,SDs!A28:E180,5,FALSE)</f>
        <v>#N/A</v>
      </c>
      <c r="Z13" s="339" t="e">
        <f>VLOOKUP(A13, SDs!_xlnm.Print_Area, 6, FALSE)</f>
        <v>#N/A</v>
      </c>
      <c r="AA13" s="339" t="e">
        <f>VLOOKUP(A13, SDs!_xlnm.Print_Area, 7, FALSE)</f>
        <v>#N/A</v>
      </c>
      <c r="AB13" s="338" t="e">
        <f>VLOOKUP(A13,SDs!A28:P180,13,FALSE)</f>
        <v>#N/A</v>
      </c>
      <c r="AC13" s="338" t="e">
        <f>VLOOKUP(A13,SDs!A28:Q180,14,FALSE)</f>
        <v>#N/A</v>
      </c>
      <c r="AD13" s="338" t="e">
        <f>VLOOKUP(A13,SDs!A28:R180,15,FALSE)</f>
        <v>#N/A</v>
      </c>
      <c r="AE13" s="338" t="e">
        <f>VLOOKUP(A13,SDs!A28:S180,16,FALSE)</f>
        <v>#N/A</v>
      </c>
      <c r="AF13" s="338" t="e">
        <f>VLOOKUP(A13,SDs!A28:R180,17,FALSE)</f>
        <v>#N/A</v>
      </c>
      <c r="AG13" s="338" t="e">
        <f>VLOOKUP(A13,SDs!A28:S180,18,FALSE)</f>
        <v>#N/A</v>
      </c>
      <c r="AH13" s="338" t="e">
        <f>VLOOKUP(A13,SDs!A28:T180,9,FALSE)</f>
        <v>#N/A</v>
      </c>
      <c r="AI13" s="338" t="e">
        <f>VLOOKUP(A13,SDs!A28:U180,10,FALSE)</f>
        <v>#N/A</v>
      </c>
      <c r="AJ13" s="338" t="e">
        <f>VLOOKUP(A13,SDs!A28:V180,11,FALSE)</f>
        <v>#N/A</v>
      </c>
      <c r="AK13" s="596" t="e">
        <f>VLOOKUP(A13,SDs!A28:W180,12,FALSE)</f>
        <v>#N/A</v>
      </c>
      <c r="AL13" s="352"/>
      <c r="AM13" s="595"/>
      <c r="AN13" s="595"/>
      <c r="AO13" s="611" t="e">
        <f>VLOOKUP(A13, SDs!_xlnm.Print_Area, 8, FALSE)</f>
        <v>#N/A</v>
      </c>
      <c r="AP13" s="550"/>
      <c r="AQ13" s="550"/>
      <c r="AR13" s="612"/>
      <c r="AS13" s="612"/>
      <c r="AT13" s="612"/>
      <c r="AU13" s="612"/>
      <c r="AV13" s="612"/>
      <c r="AW13" s="612"/>
      <c r="AX13" s="612"/>
      <c r="AY13" s="846"/>
      <c r="AZ13" s="845"/>
      <c r="BA13" s="839"/>
      <c r="BB13" s="839"/>
      <c r="BC13" s="839"/>
      <c r="BD13" s="350"/>
      <c r="BE13" s="350"/>
      <c r="BF13" s="615"/>
      <c r="BG13" s="550"/>
      <c r="BH13" s="550"/>
      <c r="BI13" s="350"/>
      <c r="BJ13" s="614"/>
    </row>
    <row r="14" spans="1:63" s="608" customFormat="1" ht="15" x14ac:dyDescent="0.25">
      <c r="A14" s="607"/>
      <c r="B14" s="731" t="e">
        <f>VLOOKUP(A14, SDs!_xlnm.Print_Area, 2, FALSE)</f>
        <v>#N/A</v>
      </c>
      <c r="H14" s="618"/>
      <c r="L14" s="617"/>
      <c r="M14" s="617"/>
      <c r="P14" s="617"/>
      <c r="Q14" s="617"/>
      <c r="S14" s="618"/>
      <c r="W14" s="339" t="e">
        <f>VLOOKUP(A14,SDs!A28:C180,3,FALSE)</f>
        <v>#N/A</v>
      </c>
      <c r="X14" s="339" t="e">
        <f>VLOOKUP(A14,SDs!A29:D181,4,FALSE)</f>
        <v>#N/A</v>
      </c>
      <c r="Y14" s="339" t="e">
        <f>VLOOKUP(A14,SDs!A29:E181,5,FALSE)</f>
        <v>#N/A</v>
      </c>
      <c r="Z14" s="339" t="e">
        <f>VLOOKUP(A14, SDs!_xlnm.Print_Area, 6, FALSE)</f>
        <v>#N/A</v>
      </c>
      <c r="AA14" s="339" t="e">
        <f>VLOOKUP(A14, SDs!_xlnm.Print_Area, 7, FALSE)</f>
        <v>#N/A</v>
      </c>
      <c r="AB14" s="338" t="e">
        <f>VLOOKUP(A14,SDs!A29:P181,13,FALSE)</f>
        <v>#N/A</v>
      </c>
      <c r="AC14" s="338" t="e">
        <f>VLOOKUP(A14,SDs!A29:Q181,14,FALSE)</f>
        <v>#N/A</v>
      </c>
      <c r="AD14" s="338" t="e">
        <f>VLOOKUP(A14,SDs!A29:R181,15,FALSE)</f>
        <v>#N/A</v>
      </c>
      <c r="AE14" s="338" t="e">
        <f>VLOOKUP(A14,SDs!A29:S181,16,FALSE)</f>
        <v>#N/A</v>
      </c>
      <c r="AF14" s="338" t="e">
        <f>VLOOKUP(A14,SDs!A29:R181,17,FALSE)</f>
        <v>#N/A</v>
      </c>
      <c r="AG14" s="338" t="e">
        <f>VLOOKUP(A14,SDs!A29:S181,18,FALSE)</f>
        <v>#N/A</v>
      </c>
      <c r="AH14" s="338" t="e">
        <f>VLOOKUP(A14,SDs!A29:T181,9,FALSE)</f>
        <v>#N/A</v>
      </c>
      <c r="AI14" s="338" t="e">
        <f>VLOOKUP(A14,SDs!A29:U181,10,FALSE)</f>
        <v>#N/A</v>
      </c>
      <c r="AJ14" s="338" t="e">
        <f>VLOOKUP(A14,SDs!A29:V181,11,FALSE)</f>
        <v>#N/A</v>
      </c>
      <c r="AK14" s="596" t="e">
        <f>VLOOKUP(A14,SDs!A29:W181,12,FALSE)</f>
        <v>#N/A</v>
      </c>
      <c r="AL14" s="352"/>
      <c r="AM14" s="595"/>
      <c r="AN14" s="595"/>
      <c r="AO14" s="611" t="e">
        <f>VLOOKUP(A14, SDs!_xlnm.Print_Area, 8, FALSE)</f>
        <v>#N/A</v>
      </c>
      <c r="AP14" s="550"/>
      <c r="AQ14" s="550"/>
      <c r="AR14" s="612"/>
      <c r="AS14" s="612"/>
      <c r="AT14" s="612"/>
      <c r="AU14" s="612"/>
      <c r="AV14" s="612"/>
      <c r="AW14" s="612"/>
      <c r="AX14" s="612"/>
      <c r="AY14" s="846"/>
      <c r="AZ14" s="845"/>
      <c r="BA14" s="839"/>
      <c r="BB14" s="839"/>
      <c r="BC14" s="839"/>
      <c r="BD14" s="350"/>
      <c r="BE14" s="350"/>
      <c r="BF14" s="615"/>
      <c r="BG14" s="550"/>
      <c r="BH14" s="550"/>
      <c r="BI14" s="350"/>
      <c r="BJ14" s="614"/>
    </row>
    <row r="15" spans="1:63" s="608" customFormat="1" ht="15" x14ac:dyDescent="0.25">
      <c r="A15" s="607"/>
      <c r="B15" s="731" t="e">
        <f>VLOOKUP(A15, SDs!_xlnm.Print_Area, 2, FALSE)</f>
        <v>#N/A</v>
      </c>
      <c r="H15" s="618"/>
      <c r="L15" s="617"/>
      <c r="M15" s="617"/>
      <c r="P15" s="617"/>
      <c r="Q15" s="617"/>
      <c r="S15" s="618"/>
      <c r="W15" s="339" t="e">
        <f>VLOOKUP(A15,SDs!A29:C181,3,FALSE)</f>
        <v>#N/A</v>
      </c>
      <c r="X15" s="339" t="e">
        <f>VLOOKUP(A15,SDs!A30:D182,4,FALSE)</f>
        <v>#N/A</v>
      </c>
      <c r="Y15" s="339" t="e">
        <f>VLOOKUP(A15,SDs!A30:E182,5,FALSE)</f>
        <v>#N/A</v>
      </c>
      <c r="Z15" s="339" t="e">
        <f>VLOOKUP(A15, SDs!_xlnm.Print_Area, 6, FALSE)</f>
        <v>#N/A</v>
      </c>
      <c r="AA15" s="339" t="e">
        <f>VLOOKUP(A15, SDs!_xlnm.Print_Area, 7, FALSE)</f>
        <v>#N/A</v>
      </c>
      <c r="AB15" s="338" t="e">
        <f>VLOOKUP(A15,SDs!A30:P182,13,FALSE)</f>
        <v>#N/A</v>
      </c>
      <c r="AC15" s="338" t="e">
        <f>VLOOKUP(A15,SDs!A30:Q182,14,FALSE)</f>
        <v>#N/A</v>
      </c>
      <c r="AD15" s="338" t="e">
        <f>VLOOKUP(A15,SDs!A30:R182,15,FALSE)</f>
        <v>#N/A</v>
      </c>
      <c r="AE15" s="338" t="e">
        <f>VLOOKUP(A15,SDs!A30:S182,16,FALSE)</f>
        <v>#N/A</v>
      </c>
      <c r="AF15" s="338" t="e">
        <f>VLOOKUP(A15,SDs!A30:R182,17,FALSE)</f>
        <v>#N/A</v>
      </c>
      <c r="AG15" s="338" t="e">
        <f>VLOOKUP(A15,SDs!A30:S182,18,FALSE)</f>
        <v>#N/A</v>
      </c>
      <c r="AH15" s="338" t="e">
        <f>VLOOKUP(A15,SDs!A30:T182,9,FALSE)</f>
        <v>#N/A</v>
      </c>
      <c r="AI15" s="338" t="e">
        <f>VLOOKUP(A15,SDs!A30:U182,10,FALSE)</f>
        <v>#N/A</v>
      </c>
      <c r="AJ15" s="338" t="e">
        <f>VLOOKUP(A15,SDs!A30:V182,11,FALSE)</f>
        <v>#N/A</v>
      </c>
      <c r="AK15" s="596" t="e">
        <f>VLOOKUP(A15,SDs!A30:W182,12,FALSE)</f>
        <v>#N/A</v>
      </c>
      <c r="AL15" s="352"/>
      <c r="AM15" s="595"/>
      <c r="AN15" s="595"/>
      <c r="AO15" s="611" t="e">
        <f>VLOOKUP(A15, SDs!_xlnm.Print_Area, 8, FALSE)</f>
        <v>#N/A</v>
      </c>
      <c r="AP15" s="550"/>
      <c r="AQ15" s="550"/>
      <c r="AR15" s="612"/>
      <c r="AS15" s="612"/>
      <c r="AT15" s="612"/>
      <c r="AU15" s="612"/>
      <c r="AV15" s="612"/>
      <c r="AW15" s="612"/>
      <c r="AX15" s="612"/>
      <c r="AY15" s="846"/>
      <c r="AZ15" s="845"/>
      <c r="BA15" s="839"/>
      <c r="BB15" s="839"/>
      <c r="BC15" s="839"/>
      <c r="BD15" s="350"/>
      <c r="BE15" s="350"/>
      <c r="BF15" s="615"/>
      <c r="BG15" s="550"/>
      <c r="BH15" s="550"/>
      <c r="BI15" s="350"/>
      <c r="BJ15" s="614"/>
    </row>
    <row r="16" spans="1:63" s="608" customFormat="1" ht="15" x14ac:dyDescent="0.25">
      <c r="A16" s="607"/>
      <c r="B16" s="731" t="e">
        <f>VLOOKUP(A16, SDs!_xlnm.Print_Area, 2, FALSE)</f>
        <v>#N/A</v>
      </c>
      <c r="H16" s="618"/>
      <c r="L16" s="617"/>
      <c r="M16" s="617"/>
      <c r="P16" s="617"/>
      <c r="Q16" s="617"/>
      <c r="S16" s="618"/>
      <c r="W16" s="339" t="e">
        <f>VLOOKUP(A16,SDs!A30:C182,3,FALSE)</f>
        <v>#N/A</v>
      </c>
      <c r="X16" s="339" t="e">
        <f>VLOOKUP(A16,SDs!A31:D183,4,FALSE)</f>
        <v>#N/A</v>
      </c>
      <c r="Y16" s="339" t="e">
        <f>VLOOKUP(A16,SDs!A31:E183,5,FALSE)</f>
        <v>#N/A</v>
      </c>
      <c r="Z16" s="339" t="e">
        <f>VLOOKUP(A16, SDs!_xlnm.Print_Area, 6, FALSE)</f>
        <v>#N/A</v>
      </c>
      <c r="AA16" s="339" t="e">
        <f>VLOOKUP(A16, SDs!_xlnm.Print_Area, 7, FALSE)</f>
        <v>#N/A</v>
      </c>
      <c r="AB16" s="338" t="e">
        <f>VLOOKUP(A16,SDs!A31:P183,13,FALSE)</f>
        <v>#N/A</v>
      </c>
      <c r="AC16" s="338" t="e">
        <f>VLOOKUP(A16,SDs!A31:Q183,14,FALSE)</f>
        <v>#N/A</v>
      </c>
      <c r="AD16" s="338" t="e">
        <f>VLOOKUP(A16,SDs!A31:R183,15,FALSE)</f>
        <v>#N/A</v>
      </c>
      <c r="AE16" s="338" t="e">
        <f>VLOOKUP(A16,SDs!A31:S183,16,FALSE)</f>
        <v>#N/A</v>
      </c>
      <c r="AF16" s="338" t="e">
        <f>VLOOKUP(A16,SDs!A31:R183,17,FALSE)</f>
        <v>#N/A</v>
      </c>
      <c r="AG16" s="338" t="e">
        <f>VLOOKUP(A16,SDs!A31:S183,18,FALSE)</f>
        <v>#N/A</v>
      </c>
      <c r="AH16" s="338" t="e">
        <f>VLOOKUP(A16,SDs!A31:T183,9,FALSE)</f>
        <v>#N/A</v>
      </c>
      <c r="AI16" s="338" t="e">
        <f>VLOOKUP(A16,SDs!A31:U183,10,FALSE)</f>
        <v>#N/A</v>
      </c>
      <c r="AJ16" s="338" t="e">
        <f>VLOOKUP(A16,SDs!A31:V183,11,FALSE)</f>
        <v>#N/A</v>
      </c>
      <c r="AK16" s="596" t="e">
        <f>VLOOKUP(A16,SDs!A31:W183,12,FALSE)</f>
        <v>#N/A</v>
      </c>
      <c r="AL16" s="352"/>
      <c r="AM16" s="595"/>
      <c r="AN16" s="595"/>
      <c r="AO16" s="611" t="e">
        <f>VLOOKUP(A16, SDs!_xlnm.Print_Area, 8, FALSE)</f>
        <v>#N/A</v>
      </c>
      <c r="AP16" s="550"/>
      <c r="AQ16" s="550"/>
      <c r="AR16" s="612"/>
      <c r="AS16" s="612"/>
      <c r="AT16" s="612"/>
      <c r="AU16" s="612"/>
      <c r="AV16" s="612"/>
      <c r="AW16" s="612"/>
      <c r="AX16" s="612"/>
      <c r="AY16" s="846"/>
      <c r="AZ16" s="845"/>
      <c r="BA16" s="839"/>
      <c r="BB16" s="839"/>
      <c r="BC16" s="839"/>
      <c r="BD16" s="350"/>
      <c r="BE16" s="350"/>
      <c r="BF16" s="615"/>
      <c r="BG16" s="550"/>
      <c r="BH16" s="550"/>
      <c r="BI16" s="350"/>
      <c r="BJ16" s="614"/>
    </row>
    <row r="17" spans="1:62" s="608" customFormat="1" ht="15" x14ac:dyDescent="0.25">
      <c r="A17" s="607"/>
      <c r="B17" s="731" t="e">
        <f>VLOOKUP(A17, SDs!_xlnm.Print_Area, 2, FALSE)</f>
        <v>#N/A</v>
      </c>
      <c r="H17" s="618"/>
      <c r="L17" s="617"/>
      <c r="M17" s="617"/>
      <c r="P17" s="617"/>
      <c r="Q17" s="617"/>
      <c r="S17" s="618"/>
      <c r="W17" s="339" t="e">
        <f>VLOOKUP(A17,SDs!A31:C183,3,FALSE)</f>
        <v>#N/A</v>
      </c>
      <c r="X17" s="339" t="e">
        <f>VLOOKUP(A17,SDs!A32:D184,4,FALSE)</f>
        <v>#N/A</v>
      </c>
      <c r="Y17" s="339" t="e">
        <f>VLOOKUP(A17,SDs!A32:E184,5,FALSE)</f>
        <v>#N/A</v>
      </c>
      <c r="Z17" s="339" t="e">
        <f>VLOOKUP(A17, SDs!_xlnm.Print_Area, 6, FALSE)</f>
        <v>#N/A</v>
      </c>
      <c r="AA17" s="339" t="e">
        <f>VLOOKUP(A17, SDs!_xlnm.Print_Area, 7, FALSE)</f>
        <v>#N/A</v>
      </c>
      <c r="AB17" s="338" t="e">
        <f>VLOOKUP(A17,SDs!A32:P184,13,FALSE)</f>
        <v>#N/A</v>
      </c>
      <c r="AC17" s="338" t="e">
        <f>VLOOKUP(A17,SDs!A32:Q184,14,FALSE)</f>
        <v>#N/A</v>
      </c>
      <c r="AD17" s="338" t="e">
        <f>VLOOKUP(A17,SDs!A32:R184,15,FALSE)</f>
        <v>#N/A</v>
      </c>
      <c r="AE17" s="338" t="e">
        <f>VLOOKUP(A17,SDs!A32:S184,16,FALSE)</f>
        <v>#N/A</v>
      </c>
      <c r="AF17" s="338" t="e">
        <f>VLOOKUP(A17,SDs!A32:R184,17,FALSE)</f>
        <v>#N/A</v>
      </c>
      <c r="AG17" s="338" t="e">
        <f>VLOOKUP(A17,SDs!A32:S184,18,FALSE)</f>
        <v>#N/A</v>
      </c>
      <c r="AH17" s="338" t="e">
        <f>VLOOKUP(A17,SDs!A32:T184,9,FALSE)</f>
        <v>#N/A</v>
      </c>
      <c r="AI17" s="338" t="e">
        <f>VLOOKUP(A17,SDs!A32:U184,10,FALSE)</f>
        <v>#N/A</v>
      </c>
      <c r="AJ17" s="338" t="e">
        <f>VLOOKUP(A17,SDs!A32:V184,11,FALSE)</f>
        <v>#N/A</v>
      </c>
      <c r="AK17" s="596" t="e">
        <f>VLOOKUP(A17,SDs!A32:W184,12,FALSE)</f>
        <v>#N/A</v>
      </c>
      <c r="AL17" s="352"/>
      <c r="AM17" s="595"/>
      <c r="AN17" s="595"/>
      <c r="AO17" s="611" t="e">
        <f>VLOOKUP(A17, SDs!_xlnm.Print_Area, 8, FALSE)</f>
        <v>#N/A</v>
      </c>
      <c r="AP17" s="550"/>
      <c r="AQ17" s="550"/>
      <c r="AR17" s="612"/>
      <c r="AS17" s="612"/>
      <c r="AT17" s="612"/>
      <c r="AU17" s="612"/>
      <c r="AV17" s="612"/>
      <c r="AW17" s="612"/>
      <c r="AX17" s="612"/>
      <c r="AY17" s="846"/>
      <c r="AZ17" s="845"/>
      <c r="BA17" s="839"/>
      <c r="BB17" s="839"/>
      <c r="BC17" s="839"/>
      <c r="BD17" s="350"/>
      <c r="BE17" s="350"/>
      <c r="BF17" s="615"/>
      <c r="BG17" s="550"/>
      <c r="BH17" s="550"/>
      <c r="BI17" s="350"/>
      <c r="BJ17" s="614"/>
    </row>
    <row r="18" spans="1:62" s="608" customFormat="1" ht="15" x14ac:dyDescent="0.25">
      <c r="A18" s="607"/>
      <c r="B18" s="731" t="e">
        <f>VLOOKUP(A18, SDs!_xlnm.Print_Area, 2, FALSE)</f>
        <v>#N/A</v>
      </c>
      <c r="H18" s="618"/>
      <c r="L18" s="617"/>
      <c r="M18" s="617"/>
      <c r="P18" s="617"/>
      <c r="Q18" s="617"/>
      <c r="S18" s="618"/>
      <c r="W18" s="339" t="e">
        <f>VLOOKUP(A18,SDs!A32:C184,3,FALSE)</f>
        <v>#N/A</v>
      </c>
      <c r="X18" s="339" t="e">
        <f>VLOOKUP(A18,SDs!A33:D185,4,FALSE)</f>
        <v>#N/A</v>
      </c>
      <c r="Y18" s="339" t="e">
        <f>VLOOKUP(A18,SDs!A33:E185,5,FALSE)</f>
        <v>#N/A</v>
      </c>
      <c r="Z18" s="339" t="e">
        <f>VLOOKUP(A18, SDs!_xlnm.Print_Area, 6, FALSE)</f>
        <v>#N/A</v>
      </c>
      <c r="AA18" s="339" t="e">
        <f>VLOOKUP(A18, SDs!_xlnm.Print_Area, 7, FALSE)</f>
        <v>#N/A</v>
      </c>
      <c r="AB18" s="338" t="e">
        <f>VLOOKUP(A18,SDs!A33:P185,13,FALSE)</f>
        <v>#N/A</v>
      </c>
      <c r="AC18" s="338" t="e">
        <f>VLOOKUP(A18,SDs!A33:Q185,14,FALSE)</f>
        <v>#N/A</v>
      </c>
      <c r="AD18" s="338" t="e">
        <f>VLOOKUP(A18,SDs!A33:R185,15,FALSE)</f>
        <v>#N/A</v>
      </c>
      <c r="AE18" s="338" t="e">
        <f>VLOOKUP(A18,SDs!A33:S185,16,FALSE)</f>
        <v>#N/A</v>
      </c>
      <c r="AF18" s="338" t="e">
        <f>VLOOKUP(A18,SDs!A33:R185,17,FALSE)</f>
        <v>#N/A</v>
      </c>
      <c r="AG18" s="338" t="e">
        <f>VLOOKUP(A18,SDs!A33:S185,18,FALSE)</f>
        <v>#N/A</v>
      </c>
      <c r="AH18" s="338" t="e">
        <f>VLOOKUP(A18,SDs!A33:T185,9,FALSE)</f>
        <v>#N/A</v>
      </c>
      <c r="AI18" s="338" t="e">
        <f>VLOOKUP(A18,SDs!A33:U185,10,FALSE)</f>
        <v>#N/A</v>
      </c>
      <c r="AJ18" s="338" t="e">
        <f>VLOOKUP(A18,SDs!A33:V185,11,FALSE)</f>
        <v>#N/A</v>
      </c>
      <c r="AK18" s="596" t="e">
        <f>VLOOKUP(A18,SDs!A33:W185,12,FALSE)</f>
        <v>#N/A</v>
      </c>
      <c r="AL18" s="352"/>
      <c r="AM18" s="595"/>
      <c r="AN18" s="595"/>
      <c r="AO18" s="611" t="e">
        <f>VLOOKUP(A18, SDs!_xlnm.Print_Area, 8, FALSE)</f>
        <v>#N/A</v>
      </c>
      <c r="AP18" s="550"/>
      <c r="AQ18" s="550"/>
      <c r="AR18" s="612"/>
      <c r="AS18" s="612"/>
      <c r="AT18" s="612"/>
      <c r="AU18" s="612"/>
      <c r="AV18" s="612"/>
      <c r="AW18" s="612"/>
      <c r="AX18" s="612"/>
      <c r="AY18" s="846"/>
      <c r="AZ18" s="845"/>
      <c r="BA18" s="839"/>
      <c r="BB18" s="839"/>
      <c r="BC18" s="839"/>
      <c r="BD18" s="350"/>
      <c r="BE18" s="350"/>
      <c r="BF18" s="615"/>
      <c r="BG18" s="550"/>
      <c r="BH18" s="550"/>
      <c r="BI18" s="350"/>
      <c r="BJ18" s="614"/>
    </row>
    <row r="19" spans="1:62" s="608" customFormat="1" x14ac:dyDescent="0.35">
      <c r="A19" s="607"/>
      <c r="B19" s="731" t="e">
        <f>VLOOKUP(A19, SDs!_xlnm.Print_Area, 2, FALSE)</f>
        <v>#N/A</v>
      </c>
      <c r="H19" s="618"/>
      <c r="L19" s="617"/>
      <c r="M19" s="617"/>
      <c r="P19" s="617"/>
      <c r="Q19" s="617"/>
      <c r="S19" s="618"/>
      <c r="W19" s="339" t="e">
        <f>VLOOKUP(A19,SDs!A33:C185,3,FALSE)</f>
        <v>#N/A</v>
      </c>
      <c r="X19" s="339" t="e">
        <f>VLOOKUP(A19,SDs!A34:D186,4,FALSE)</f>
        <v>#N/A</v>
      </c>
      <c r="Y19" s="339" t="e">
        <f>VLOOKUP(A19,SDs!A34:E186,5,FALSE)</f>
        <v>#N/A</v>
      </c>
      <c r="Z19" s="339" t="e">
        <f>VLOOKUP(A19, SDs!_xlnm.Print_Area, 6, FALSE)</f>
        <v>#N/A</v>
      </c>
      <c r="AA19" s="339" t="e">
        <f>VLOOKUP(A19, SDs!_xlnm.Print_Area, 7, FALSE)</f>
        <v>#N/A</v>
      </c>
      <c r="AB19" s="338" t="e">
        <f>VLOOKUP(A19,SDs!A34:P186,13,FALSE)</f>
        <v>#N/A</v>
      </c>
      <c r="AC19" s="338" t="e">
        <f>VLOOKUP(A19,SDs!A34:Q186,14,FALSE)</f>
        <v>#N/A</v>
      </c>
      <c r="AD19" s="338" t="e">
        <f>VLOOKUP(A19,SDs!A34:R186,15,FALSE)</f>
        <v>#N/A</v>
      </c>
      <c r="AE19" s="338" t="e">
        <f>VLOOKUP(A19,SDs!A34:S186,16,FALSE)</f>
        <v>#N/A</v>
      </c>
      <c r="AF19" s="338" t="e">
        <f>VLOOKUP(A19,SDs!A34:R186,17,FALSE)</f>
        <v>#N/A</v>
      </c>
      <c r="AG19" s="338" t="e">
        <f>VLOOKUP(A19,SDs!A34:S186,18,FALSE)</f>
        <v>#N/A</v>
      </c>
      <c r="AH19" s="338" t="e">
        <f>VLOOKUP(A19,SDs!A34:T186,9,FALSE)</f>
        <v>#N/A</v>
      </c>
      <c r="AI19" s="338" t="e">
        <f>VLOOKUP(A19,SDs!A34:U186,10,FALSE)</f>
        <v>#N/A</v>
      </c>
      <c r="AJ19" s="338" t="e">
        <f>VLOOKUP(A19,SDs!A34:V186,11,FALSE)</f>
        <v>#N/A</v>
      </c>
      <c r="AK19" s="596" t="e">
        <f>VLOOKUP(A19,SDs!A34:W186,12,FALSE)</f>
        <v>#N/A</v>
      </c>
      <c r="AL19" s="352"/>
      <c r="AM19" s="595"/>
      <c r="AN19" s="595"/>
      <c r="AO19" s="611" t="e">
        <f>VLOOKUP(A19, SDs!_xlnm.Print_Area, 8, FALSE)</f>
        <v>#N/A</v>
      </c>
      <c r="AP19" s="550"/>
      <c r="AQ19" s="550"/>
      <c r="AR19" s="612"/>
      <c r="AS19" s="612"/>
      <c r="AT19" s="612"/>
      <c r="AU19" s="612"/>
      <c r="AV19" s="612"/>
      <c r="AW19" s="612"/>
      <c r="AX19" s="612"/>
      <c r="AY19" s="846"/>
      <c r="AZ19" s="845"/>
      <c r="BA19" s="839"/>
      <c r="BB19" s="839"/>
      <c r="BC19" s="839"/>
      <c r="BD19" s="350"/>
      <c r="BE19" s="350"/>
      <c r="BF19" s="615"/>
      <c r="BG19" s="550"/>
      <c r="BH19" s="550"/>
      <c r="BI19" s="350"/>
      <c r="BJ19" s="614"/>
    </row>
    <row r="20" spans="1:62" s="608" customFormat="1" x14ac:dyDescent="0.35">
      <c r="A20" s="607"/>
      <c r="B20" s="731" t="e">
        <f>VLOOKUP(A20, SDs!_xlnm.Print_Area, 2, FALSE)</f>
        <v>#N/A</v>
      </c>
      <c r="H20" s="618"/>
      <c r="L20" s="617"/>
      <c r="M20" s="617"/>
      <c r="P20" s="617"/>
      <c r="Q20" s="617"/>
      <c r="S20" s="618"/>
      <c r="W20" s="339" t="e">
        <f>VLOOKUP(A20,SDs!A34:C186,3,FALSE)</f>
        <v>#N/A</v>
      </c>
      <c r="X20" s="339" t="e">
        <f>VLOOKUP(A20,SDs!A35:D187,4,FALSE)</f>
        <v>#N/A</v>
      </c>
      <c r="Y20" s="339" t="e">
        <f>VLOOKUP(A20,SDs!A35:E187,5,FALSE)</f>
        <v>#N/A</v>
      </c>
      <c r="Z20" s="339" t="e">
        <f>VLOOKUP(A20, SDs!_xlnm.Print_Area, 6, FALSE)</f>
        <v>#N/A</v>
      </c>
      <c r="AA20" s="339" t="e">
        <f>VLOOKUP(A20, SDs!_xlnm.Print_Area, 7, FALSE)</f>
        <v>#N/A</v>
      </c>
      <c r="AB20" s="338" t="e">
        <f>VLOOKUP(A20,SDs!A35:P187,13,FALSE)</f>
        <v>#N/A</v>
      </c>
      <c r="AC20" s="338" t="e">
        <f>VLOOKUP(A20,SDs!A35:Q187,14,FALSE)</f>
        <v>#N/A</v>
      </c>
      <c r="AD20" s="338" t="e">
        <f>VLOOKUP(A20,SDs!A35:R187,15,FALSE)</f>
        <v>#N/A</v>
      </c>
      <c r="AE20" s="338" t="e">
        <f>VLOOKUP(A20,SDs!A35:S187,16,FALSE)</f>
        <v>#N/A</v>
      </c>
      <c r="AF20" s="338" t="e">
        <f>VLOOKUP(A20,SDs!A35:R187,17,FALSE)</f>
        <v>#N/A</v>
      </c>
      <c r="AG20" s="338" t="e">
        <f>VLOOKUP(A20,SDs!A35:S187,18,FALSE)</f>
        <v>#N/A</v>
      </c>
      <c r="AH20" s="338" t="e">
        <f>VLOOKUP(A20,SDs!A35:T187,9,FALSE)</f>
        <v>#N/A</v>
      </c>
      <c r="AI20" s="338" t="e">
        <f>VLOOKUP(A20,SDs!A35:U187,10,FALSE)</f>
        <v>#N/A</v>
      </c>
      <c r="AJ20" s="338" t="e">
        <f>VLOOKUP(A20,SDs!A35:V187,11,FALSE)</f>
        <v>#N/A</v>
      </c>
      <c r="AK20" s="596" t="e">
        <f>VLOOKUP(A20,SDs!A35:W187,12,FALSE)</f>
        <v>#N/A</v>
      </c>
      <c r="AL20" s="352"/>
      <c r="AM20" s="595"/>
      <c r="AN20" s="595"/>
      <c r="AO20" s="611" t="e">
        <f>VLOOKUP(A20, SDs!_xlnm.Print_Area, 8, FALSE)</f>
        <v>#N/A</v>
      </c>
      <c r="AP20" s="550"/>
      <c r="AQ20" s="550"/>
      <c r="AR20" s="612"/>
      <c r="AS20" s="612"/>
      <c r="AT20" s="612"/>
      <c r="AU20" s="612"/>
      <c r="AV20" s="612"/>
      <c r="AW20" s="612"/>
      <c r="AX20" s="612"/>
      <c r="AY20" s="846"/>
      <c r="AZ20" s="845"/>
      <c r="BA20" s="839"/>
      <c r="BB20" s="839"/>
      <c r="BC20" s="839"/>
      <c r="BD20" s="350"/>
      <c r="BE20" s="350"/>
      <c r="BF20" s="615"/>
      <c r="BG20" s="550"/>
      <c r="BH20" s="550"/>
      <c r="BI20" s="350"/>
      <c r="BJ20" s="614"/>
    </row>
    <row r="21" spans="1:62" s="608" customFormat="1" x14ac:dyDescent="0.35">
      <c r="A21" s="607"/>
      <c r="B21" s="731" t="e">
        <f>VLOOKUP(A21, SDs!_xlnm.Print_Area, 2, FALSE)</f>
        <v>#N/A</v>
      </c>
      <c r="H21" s="618"/>
      <c r="L21" s="617"/>
      <c r="M21" s="617"/>
      <c r="P21" s="617"/>
      <c r="Q21" s="617"/>
      <c r="S21" s="618"/>
      <c r="W21" s="339" t="e">
        <f>VLOOKUP(A21,SDs!A35:C187,3,FALSE)</f>
        <v>#N/A</v>
      </c>
      <c r="X21" s="339" t="e">
        <f>VLOOKUP(A21,SDs!A36:D188,4,FALSE)</f>
        <v>#N/A</v>
      </c>
      <c r="Y21" s="339" t="e">
        <f>VLOOKUP(A21,SDs!A36:E188,5,FALSE)</f>
        <v>#N/A</v>
      </c>
      <c r="Z21" s="339" t="e">
        <f>VLOOKUP(A21, SDs!_xlnm.Print_Area, 6, FALSE)</f>
        <v>#N/A</v>
      </c>
      <c r="AA21" s="339" t="e">
        <f>VLOOKUP(A21, SDs!_xlnm.Print_Area, 7, FALSE)</f>
        <v>#N/A</v>
      </c>
      <c r="AB21" s="338" t="e">
        <f>VLOOKUP(A21,SDs!A36:P188,13,FALSE)</f>
        <v>#N/A</v>
      </c>
      <c r="AC21" s="338" t="e">
        <f>VLOOKUP(A21,SDs!A36:Q188,14,FALSE)</f>
        <v>#N/A</v>
      </c>
      <c r="AD21" s="338" t="e">
        <f>VLOOKUP(A21,SDs!A36:R188,15,FALSE)</f>
        <v>#N/A</v>
      </c>
      <c r="AE21" s="338" t="e">
        <f>VLOOKUP(A21,SDs!A36:S188,16,FALSE)</f>
        <v>#N/A</v>
      </c>
      <c r="AF21" s="338" t="e">
        <f>VLOOKUP(A21,SDs!A36:R188,17,FALSE)</f>
        <v>#N/A</v>
      </c>
      <c r="AG21" s="338" t="e">
        <f>VLOOKUP(A21,SDs!A36:S188,18,FALSE)</f>
        <v>#N/A</v>
      </c>
      <c r="AH21" s="338" t="e">
        <f>VLOOKUP(A21,SDs!A36:T188,9,FALSE)</f>
        <v>#N/A</v>
      </c>
      <c r="AI21" s="338" t="e">
        <f>VLOOKUP(A21,SDs!A36:U188,10,FALSE)</f>
        <v>#N/A</v>
      </c>
      <c r="AJ21" s="338" t="e">
        <f>VLOOKUP(A21,SDs!A36:V188,11,FALSE)</f>
        <v>#N/A</v>
      </c>
      <c r="AK21" s="596" t="e">
        <f>VLOOKUP(A21,SDs!A36:W188,12,FALSE)</f>
        <v>#N/A</v>
      </c>
      <c r="AL21" s="352"/>
      <c r="AM21" s="595"/>
      <c r="AN21" s="595"/>
      <c r="AO21" s="611" t="e">
        <f>VLOOKUP(A21, SDs!_xlnm.Print_Area, 8, FALSE)</f>
        <v>#N/A</v>
      </c>
      <c r="AP21" s="550"/>
      <c r="AQ21" s="550"/>
      <c r="AR21" s="612"/>
      <c r="AS21" s="612"/>
      <c r="AT21" s="612"/>
      <c r="AU21" s="612"/>
      <c r="AV21" s="612"/>
      <c r="AW21" s="612"/>
      <c r="AX21" s="612"/>
      <c r="AY21" s="846"/>
      <c r="AZ21" s="845"/>
      <c r="BA21" s="839"/>
      <c r="BB21" s="839"/>
      <c r="BC21" s="839"/>
      <c r="BD21" s="350"/>
      <c r="BE21" s="350"/>
      <c r="BF21" s="615"/>
      <c r="BG21" s="550"/>
      <c r="BH21" s="550"/>
      <c r="BI21" s="350"/>
      <c r="BJ21" s="614"/>
    </row>
    <row r="22" spans="1:62" s="608" customFormat="1" x14ac:dyDescent="0.35">
      <c r="A22" s="607"/>
      <c r="B22" s="731" t="e">
        <f>VLOOKUP(A22, SDs!_xlnm.Print_Area, 2, FALSE)</f>
        <v>#N/A</v>
      </c>
      <c r="H22" s="618"/>
      <c r="L22" s="617"/>
      <c r="M22" s="617"/>
      <c r="P22" s="617"/>
      <c r="Q22" s="617"/>
      <c r="S22" s="618"/>
      <c r="W22" s="339" t="e">
        <f>VLOOKUP(A22,SDs!A36:C188,3,FALSE)</f>
        <v>#N/A</v>
      </c>
      <c r="X22" s="339" t="e">
        <f>VLOOKUP(A22,SDs!A37:D189,4,FALSE)</f>
        <v>#N/A</v>
      </c>
      <c r="Y22" s="339" t="e">
        <f>VLOOKUP(A22,SDs!A37:E189,5,FALSE)</f>
        <v>#N/A</v>
      </c>
      <c r="Z22" s="339" t="e">
        <f>VLOOKUP(A22, SDs!_xlnm.Print_Area, 6, FALSE)</f>
        <v>#N/A</v>
      </c>
      <c r="AA22" s="339" t="e">
        <f>VLOOKUP(A22, SDs!_xlnm.Print_Area, 7, FALSE)</f>
        <v>#N/A</v>
      </c>
      <c r="AB22" s="338" t="e">
        <f>VLOOKUP(A22,SDs!A37:P189,13,FALSE)</f>
        <v>#N/A</v>
      </c>
      <c r="AC22" s="338" t="e">
        <f>VLOOKUP(A22,SDs!A37:Q189,14,FALSE)</f>
        <v>#N/A</v>
      </c>
      <c r="AD22" s="338" t="e">
        <f>VLOOKUP(A22,SDs!A37:R189,15,FALSE)</f>
        <v>#N/A</v>
      </c>
      <c r="AE22" s="338" t="e">
        <f>VLOOKUP(A22,SDs!A37:S189,16,FALSE)</f>
        <v>#N/A</v>
      </c>
      <c r="AF22" s="338" t="e">
        <f>VLOOKUP(A22,SDs!A37:R189,17,FALSE)</f>
        <v>#N/A</v>
      </c>
      <c r="AG22" s="338" t="e">
        <f>VLOOKUP(A22,SDs!A37:S189,18,FALSE)</f>
        <v>#N/A</v>
      </c>
      <c r="AH22" s="338" t="e">
        <f>VLOOKUP(A22,SDs!A37:T189,9,FALSE)</f>
        <v>#N/A</v>
      </c>
      <c r="AI22" s="338" t="e">
        <f>VLOOKUP(A22,SDs!A37:U189,10,FALSE)</f>
        <v>#N/A</v>
      </c>
      <c r="AJ22" s="338" t="e">
        <f>VLOOKUP(A22,SDs!A37:V189,11,FALSE)</f>
        <v>#N/A</v>
      </c>
      <c r="AK22" s="596" t="e">
        <f>VLOOKUP(A22,SDs!A37:W189,12,FALSE)</f>
        <v>#N/A</v>
      </c>
      <c r="AL22" s="352"/>
      <c r="AM22" s="595"/>
      <c r="AN22" s="595"/>
      <c r="AO22" s="611" t="e">
        <f>VLOOKUP(A22, SDs!_xlnm.Print_Area, 8, FALSE)</f>
        <v>#N/A</v>
      </c>
      <c r="AP22" s="550"/>
      <c r="AQ22" s="550"/>
      <c r="AR22" s="612"/>
      <c r="AS22" s="612"/>
      <c r="AT22" s="612"/>
      <c r="AU22" s="612"/>
      <c r="AV22" s="612"/>
      <c r="AW22" s="612"/>
      <c r="AX22" s="612"/>
      <c r="AY22" s="846"/>
      <c r="AZ22" s="845"/>
      <c r="BA22" s="839"/>
      <c r="BB22" s="839"/>
      <c r="BC22" s="839"/>
      <c r="BD22" s="350"/>
      <c r="BE22" s="350"/>
      <c r="BF22" s="615"/>
      <c r="BG22" s="550"/>
      <c r="BH22" s="550"/>
      <c r="BI22" s="350"/>
      <c r="BJ22" s="614"/>
    </row>
    <row r="23" spans="1:62" x14ac:dyDescent="0.35">
      <c r="C23" s="608"/>
      <c r="AP23" s="550"/>
      <c r="AY23" s="846"/>
      <c r="AZ23" s="845"/>
      <c r="BA23" s="839"/>
      <c r="BB23" s="839"/>
      <c r="BC23" s="839"/>
    </row>
    <row r="24" spans="1:62" x14ac:dyDescent="0.35">
      <c r="AP24" s="550"/>
      <c r="AY24" s="846"/>
      <c r="AZ24" s="845"/>
      <c r="BA24" s="839"/>
      <c r="BB24" s="839"/>
      <c r="BC24" s="839"/>
    </row>
    <row r="25" spans="1:62" x14ac:dyDescent="0.35">
      <c r="AP25" s="550"/>
      <c r="AY25" s="846"/>
      <c r="AZ25" s="845"/>
      <c r="BA25" s="839"/>
      <c r="BB25" s="839"/>
      <c r="BC25" s="839"/>
    </row>
    <row r="26" spans="1:62" x14ac:dyDescent="0.35">
      <c r="AP26" s="550"/>
      <c r="AY26" s="846"/>
      <c r="AZ26" s="845"/>
      <c r="BA26" s="839"/>
      <c r="BB26" s="839"/>
      <c r="BC26" s="839"/>
    </row>
    <row r="27" spans="1:62" x14ac:dyDescent="0.35">
      <c r="AP27" s="550"/>
      <c r="AY27" s="846"/>
      <c r="AZ27" s="845"/>
      <c r="BA27" s="839"/>
      <c r="BB27" s="839"/>
      <c r="BC27" s="839"/>
    </row>
    <row r="28" spans="1:62" x14ac:dyDescent="0.35">
      <c r="AP28" s="550"/>
      <c r="AY28" s="846"/>
      <c r="AZ28" s="845"/>
      <c r="BA28" s="839"/>
      <c r="BB28" s="839"/>
      <c r="BC28" s="839"/>
    </row>
    <row r="29" spans="1:62" x14ac:dyDescent="0.35">
      <c r="AP29" s="550"/>
      <c r="AY29" s="846"/>
      <c r="AZ29" s="845"/>
      <c r="BA29" s="839"/>
      <c r="BB29" s="839"/>
      <c r="BC29" s="839"/>
    </row>
    <row r="30" spans="1:62" x14ac:dyDescent="0.35">
      <c r="AP30" s="550"/>
      <c r="AY30" s="846"/>
      <c r="AZ30" s="845"/>
      <c r="BA30" s="839"/>
      <c r="BB30" s="839"/>
      <c r="BC30" s="839"/>
    </row>
    <row r="31" spans="1:62" x14ac:dyDescent="0.35">
      <c r="AP31" s="550"/>
      <c r="AY31" s="846"/>
      <c r="AZ31" s="845"/>
      <c r="BA31" s="839"/>
      <c r="BB31" s="839"/>
      <c r="BC31" s="839"/>
    </row>
    <row r="32" spans="1:62" x14ac:dyDescent="0.35">
      <c r="AP32" s="550"/>
      <c r="AY32" s="846"/>
      <c r="AZ32" s="845"/>
      <c r="BA32" s="839"/>
      <c r="BB32" s="839"/>
      <c r="BC32" s="839"/>
    </row>
    <row r="33" spans="42:55" x14ac:dyDescent="0.35">
      <c r="AP33" s="550"/>
      <c r="AY33" s="846"/>
      <c r="AZ33" s="845"/>
      <c r="BA33" s="839"/>
      <c r="BB33" s="839"/>
      <c r="BC33" s="839"/>
    </row>
    <row r="34" spans="42:55" x14ac:dyDescent="0.35">
      <c r="AP34" s="550"/>
      <c r="AY34" s="846"/>
      <c r="AZ34" s="845"/>
      <c r="BA34" s="839"/>
      <c r="BB34" s="839"/>
      <c r="BC34" s="839"/>
    </row>
    <row r="35" spans="42:55" x14ac:dyDescent="0.35">
      <c r="AP35" s="550"/>
    </row>
    <row r="36" spans="42:55" x14ac:dyDescent="0.35">
      <c r="AP36" s="550"/>
    </row>
    <row r="37" spans="42:55" x14ac:dyDescent="0.35">
      <c r="AP37" s="550"/>
    </row>
    <row r="38" spans="42:55" x14ac:dyDescent="0.35">
      <c r="AP38" s="550"/>
    </row>
    <row r="39" spans="42:55" x14ac:dyDescent="0.35">
      <c r="AP39" s="550"/>
    </row>
    <row r="40" spans="42:55" x14ac:dyDescent="0.35">
      <c r="AP40" s="550"/>
    </row>
    <row r="41" spans="42:55" x14ac:dyDescent="0.35">
      <c r="AP41" s="550"/>
    </row>
    <row r="42" spans="42:55" x14ac:dyDescent="0.35">
      <c r="AP42" s="550"/>
    </row>
    <row r="43" spans="42:55" x14ac:dyDescent="0.35">
      <c r="AP43" s="550"/>
    </row>
    <row r="44" spans="42:55" x14ac:dyDescent="0.35">
      <c r="AP44" s="550"/>
    </row>
    <row r="45" spans="42:55" x14ac:dyDescent="0.35">
      <c r="AP45" s="550"/>
    </row>
    <row r="46" spans="42:55" x14ac:dyDescent="0.35">
      <c r="AP46" s="550"/>
    </row>
    <row r="47" spans="42:55" x14ac:dyDescent="0.35">
      <c r="AP47" s="550"/>
    </row>
    <row r="48" spans="42:55" x14ac:dyDescent="0.35">
      <c r="AP48" s="550"/>
    </row>
    <row r="49" spans="42:42" x14ac:dyDescent="0.35">
      <c r="AP49" s="550"/>
    </row>
    <row r="50" spans="42:42" x14ac:dyDescent="0.35">
      <c r="AP50" s="550"/>
    </row>
    <row r="51" spans="42:42" x14ac:dyDescent="0.35">
      <c r="AP51" s="550"/>
    </row>
    <row r="52" spans="42:42" x14ac:dyDescent="0.35">
      <c r="AP52" s="550"/>
    </row>
    <row r="53" spans="42:42" x14ac:dyDescent="0.35">
      <c r="AP53" s="550"/>
    </row>
    <row r="54" spans="42:42" x14ac:dyDescent="0.35">
      <c r="AP54" s="550"/>
    </row>
    <row r="55" spans="42:42" x14ac:dyDescent="0.35">
      <c r="AP55" s="550"/>
    </row>
    <row r="56" spans="42:42" x14ac:dyDescent="0.35">
      <c r="AP56" s="550"/>
    </row>
    <row r="57" spans="42:42" x14ac:dyDescent="0.35">
      <c r="AP57" s="550"/>
    </row>
    <row r="58" spans="42:42" x14ac:dyDescent="0.35">
      <c r="AP58" s="550"/>
    </row>
    <row r="59" spans="42:42" x14ac:dyDescent="0.35">
      <c r="AP59" s="550"/>
    </row>
    <row r="60" spans="42:42" x14ac:dyDescent="0.35">
      <c r="AP60" s="550"/>
    </row>
    <row r="61" spans="42:42" x14ac:dyDescent="0.35">
      <c r="AP61" s="550"/>
    </row>
    <row r="62" spans="42:42" x14ac:dyDescent="0.35">
      <c r="AP62" s="550"/>
    </row>
    <row r="63" spans="42:42" x14ac:dyDescent="0.35">
      <c r="AP63" s="550"/>
    </row>
    <row r="64" spans="42:42" x14ac:dyDescent="0.35">
      <c r="AP64" s="550"/>
    </row>
    <row r="65" spans="42:42" x14ac:dyDescent="0.35">
      <c r="AP65" s="550"/>
    </row>
    <row r="66" spans="42:42" x14ac:dyDescent="0.35">
      <c r="AP66" s="550"/>
    </row>
    <row r="67" spans="42:42" x14ac:dyDescent="0.35">
      <c r="AP67" s="550"/>
    </row>
    <row r="68" spans="42:42" x14ac:dyDescent="0.35">
      <c r="AP68" s="550"/>
    </row>
    <row r="69" spans="42:42" x14ac:dyDescent="0.35">
      <c r="AP69" s="550"/>
    </row>
    <row r="70" spans="42:42" x14ac:dyDescent="0.35">
      <c r="AP70" s="550"/>
    </row>
    <row r="71" spans="42:42" x14ac:dyDescent="0.35">
      <c r="AP71" s="550"/>
    </row>
    <row r="72" spans="42:42" x14ac:dyDescent="0.35">
      <c r="AP72" s="550"/>
    </row>
    <row r="73" spans="42:42" x14ac:dyDescent="0.35">
      <c r="AP73" s="550"/>
    </row>
    <row r="74" spans="42:42" x14ac:dyDescent="0.35">
      <c r="AP74" s="550"/>
    </row>
    <row r="75" spans="42:42" x14ac:dyDescent="0.35">
      <c r="AP75" s="550"/>
    </row>
    <row r="76" spans="42:42" x14ac:dyDescent="0.35">
      <c r="AP76" s="550"/>
    </row>
    <row r="77" spans="42:42" x14ac:dyDescent="0.35">
      <c r="AP77" s="550"/>
    </row>
    <row r="78" spans="42:42" x14ac:dyDescent="0.35">
      <c r="AP78" s="550"/>
    </row>
    <row r="79" spans="42:42" x14ac:dyDescent="0.35">
      <c r="AP79" s="550"/>
    </row>
    <row r="80" spans="42:42" x14ac:dyDescent="0.35">
      <c r="AP80" s="550"/>
    </row>
    <row r="81" spans="42:42" x14ac:dyDescent="0.35">
      <c r="AP81" s="550"/>
    </row>
    <row r="82" spans="42:42" x14ac:dyDescent="0.35">
      <c r="AP82" s="550"/>
    </row>
    <row r="83" spans="42:42" x14ac:dyDescent="0.35">
      <c r="AP83" s="550"/>
    </row>
    <row r="84" spans="42:42" x14ac:dyDescent="0.35">
      <c r="AP84" s="550"/>
    </row>
    <row r="85" spans="42:42" x14ac:dyDescent="0.35">
      <c r="AP85" s="550"/>
    </row>
    <row r="86" spans="42:42" x14ac:dyDescent="0.35">
      <c r="AP86" s="550"/>
    </row>
    <row r="87" spans="42:42" x14ac:dyDescent="0.35">
      <c r="AP87" s="550"/>
    </row>
    <row r="88" spans="42:42" x14ac:dyDescent="0.35">
      <c r="AP88" s="550"/>
    </row>
    <row r="89" spans="42:42" x14ac:dyDescent="0.35">
      <c r="AP89" s="550"/>
    </row>
    <row r="90" spans="42:42" x14ac:dyDescent="0.35">
      <c r="AP90" s="550"/>
    </row>
    <row r="91" spans="42:42" x14ac:dyDescent="0.35">
      <c r="AP91" s="550"/>
    </row>
    <row r="92" spans="42:42" x14ac:dyDescent="0.35">
      <c r="AP92" s="550"/>
    </row>
    <row r="93" spans="42:42" x14ac:dyDescent="0.35">
      <c r="AP93" s="550"/>
    </row>
    <row r="94" spans="42:42" x14ac:dyDescent="0.35">
      <c r="AP94" s="550"/>
    </row>
    <row r="95" spans="42:42" x14ac:dyDescent="0.35">
      <c r="AP95" s="550"/>
    </row>
    <row r="96" spans="42:42" x14ac:dyDescent="0.35">
      <c r="AP96" s="550"/>
    </row>
    <row r="97" spans="42:42" x14ac:dyDescent="0.35">
      <c r="AP97" s="550"/>
    </row>
    <row r="98" spans="42:42" x14ac:dyDescent="0.35">
      <c r="AP98" s="550"/>
    </row>
    <row r="99" spans="42:42" x14ac:dyDescent="0.35">
      <c r="AP99" s="550"/>
    </row>
    <row r="100" spans="42:42" x14ac:dyDescent="0.35">
      <c r="AP100" s="550"/>
    </row>
    <row r="101" spans="42:42" x14ac:dyDescent="0.35">
      <c r="AP101" s="550"/>
    </row>
    <row r="102" spans="42:42" x14ac:dyDescent="0.35">
      <c r="AP102" s="550"/>
    </row>
    <row r="103" spans="42:42" x14ac:dyDescent="0.35">
      <c r="AP103" s="550"/>
    </row>
    <row r="104" spans="42:42" x14ac:dyDescent="0.35">
      <c r="AP104" s="550"/>
    </row>
    <row r="105" spans="42:42" x14ac:dyDescent="0.35">
      <c r="AP105" s="550"/>
    </row>
    <row r="106" spans="42:42" x14ac:dyDescent="0.35">
      <c r="AP106" s="550"/>
    </row>
    <row r="107" spans="42:42" x14ac:dyDescent="0.35">
      <c r="AP107" s="550"/>
    </row>
    <row r="108" spans="42:42" x14ac:dyDescent="0.35">
      <c r="AP108" s="550"/>
    </row>
    <row r="109" spans="42:42" x14ac:dyDescent="0.35">
      <c r="AP109" s="550"/>
    </row>
    <row r="110" spans="42:42" x14ac:dyDescent="0.35">
      <c r="AP110" s="550"/>
    </row>
    <row r="111" spans="42:42" x14ac:dyDescent="0.35">
      <c r="AP111" s="550"/>
    </row>
    <row r="112" spans="42:42" x14ac:dyDescent="0.35">
      <c r="AP112" s="550"/>
    </row>
    <row r="113" spans="42:42" x14ac:dyDescent="0.35">
      <c r="AP113" s="550"/>
    </row>
    <row r="114" spans="42:42" x14ac:dyDescent="0.35">
      <c r="AP114" s="550"/>
    </row>
    <row r="115" spans="42:42" x14ac:dyDescent="0.35">
      <c r="AP115" s="550"/>
    </row>
    <row r="116" spans="42:42" x14ac:dyDescent="0.35">
      <c r="AP116" s="550"/>
    </row>
    <row r="117" spans="42:42" x14ac:dyDescent="0.35">
      <c r="AP117" s="550"/>
    </row>
    <row r="118" spans="42:42" x14ac:dyDescent="0.35">
      <c r="AP118" s="550"/>
    </row>
    <row r="119" spans="42:42" x14ac:dyDescent="0.35">
      <c r="AP119" s="550"/>
    </row>
    <row r="120" spans="42:42" x14ac:dyDescent="0.35">
      <c r="AP120" s="550"/>
    </row>
    <row r="121" spans="42:42" x14ac:dyDescent="0.35">
      <c r="AP121" s="550"/>
    </row>
    <row r="122" spans="42:42" x14ac:dyDescent="0.35">
      <c r="AP122" s="550"/>
    </row>
    <row r="123" spans="42:42" x14ac:dyDescent="0.35">
      <c r="AP123" s="550"/>
    </row>
    <row r="124" spans="42:42" x14ac:dyDescent="0.35">
      <c r="AP124" s="550"/>
    </row>
    <row r="125" spans="42:42" x14ac:dyDescent="0.35">
      <c r="AP125" s="550"/>
    </row>
    <row r="126" spans="42:42" x14ac:dyDescent="0.35">
      <c r="AP126" s="550"/>
    </row>
    <row r="127" spans="42:42" x14ac:dyDescent="0.35">
      <c r="AP127" s="550"/>
    </row>
    <row r="128" spans="42:42" x14ac:dyDescent="0.35">
      <c r="AP128" s="550"/>
    </row>
    <row r="129" spans="42:42" x14ac:dyDescent="0.35">
      <c r="AP129" s="550"/>
    </row>
    <row r="130" spans="42:42" x14ac:dyDescent="0.35">
      <c r="AP130" s="550"/>
    </row>
    <row r="131" spans="42:42" x14ac:dyDescent="0.35">
      <c r="AP131" s="550"/>
    </row>
    <row r="132" spans="42:42" x14ac:dyDescent="0.35">
      <c r="AP132" s="550"/>
    </row>
    <row r="133" spans="42:42" x14ac:dyDescent="0.35">
      <c r="AP133" s="550"/>
    </row>
    <row r="134" spans="42:42" x14ac:dyDescent="0.35">
      <c r="AP134" s="550"/>
    </row>
    <row r="135" spans="42:42" x14ac:dyDescent="0.35">
      <c r="AP135" s="550"/>
    </row>
    <row r="136" spans="42:42" x14ac:dyDescent="0.35">
      <c r="AP136" s="550"/>
    </row>
    <row r="137" spans="42:42" x14ac:dyDescent="0.35">
      <c r="AP137" s="550"/>
    </row>
    <row r="138" spans="42:42" x14ac:dyDescent="0.35">
      <c r="AP138" s="550"/>
    </row>
    <row r="139" spans="42:42" x14ac:dyDescent="0.35">
      <c r="AP139" s="550"/>
    </row>
    <row r="140" spans="42:42" x14ac:dyDescent="0.35">
      <c r="AP140" s="550"/>
    </row>
    <row r="141" spans="42:42" x14ac:dyDescent="0.35">
      <c r="AP141" s="550"/>
    </row>
    <row r="142" spans="42:42" x14ac:dyDescent="0.35">
      <c r="AP142" s="550"/>
    </row>
    <row r="143" spans="42:42" x14ac:dyDescent="0.35">
      <c r="AP143" s="550"/>
    </row>
    <row r="144" spans="42:42" x14ac:dyDescent="0.35">
      <c r="AP144" s="550"/>
    </row>
    <row r="145" spans="42:42" x14ac:dyDescent="0.35">
      <c r="AP145" s="550"/>
    </row>
    <row r="146" spans="42:42" x14ac:dyDescent="0.35">
      <c r="AP146" s="550"/>
    </row>
    <row r="147" spans="42:42" x14ac:dyDescent="0.35">
      <c r="AP147" s="550"/>
    </row>
    <row r="148" spans="42:42" x14ac:dyDescent="0.35">
      <c r="AP148" s="550"/>
    </row>
    <row r="149" spans="42:42" x14ac:dyDescent="0.35">
      <c r="AP149" s="550"/>
    </row>
    <row r="150" spans="42:42" x14ac:dyDescent="0.35">
      <c r="AP150" s="550"/>
    </row>
    <row r="151" spans="42:42" x14ac:dyDescent="0.35">
      <c r="AP151" s="550"/>
    </row>
    <row r="152" spans="42:42" x14ac:dyDescent="0.35">
      <c r="AP152" s="550"/>
    </row>
    <row r="153" spans="42:42" x14ac:dyDescent="0.35">
      <c r="AP153" s="550"/>
    </row>
    <row r="154" spans="42:42" x14ac:dyDescent="0.35">
      <c r="AP154" s="550"/>
    </row>
    <row r="155" spans="42:42" x14ac:dyDescent="0.35">
      <c r="AP155" s="550"/>
    </row>
    <row r="156" spans="42:42" x14ac:dyDescent="0.35">
      <c r="AP156" s="550"/>
    </row>
    <row r="157" spans="42:42" x14ac:dyDescent="0.35">
      <c r="AP157" s="550"/>
    </row>
    <row r="158" spans="42:42" x14ac:dyDescent="0.35">
      <c r="AP158" s="550"/>
    </row>
    <row r="159" spans="42:42" x14ac:dyDescent="0.35">
      <c r="AP159" s="550"/>
    </row>
    <row r="160" spans="42:42" x14ac:dyDescent="0.35">
      <c r="AP160" s="550"/>
    </row>
    <row r="161" spans="42:42" x14ac:dyDescent="0.35">
      <c r="AP161" s="550"/>
    </row>
    <row r="162" spans="42:42" x14ac:dyDescent="0.35">
      <c r="AP162" s="550"/>
    </row>
    <row r="163" spans="42:42" x14ac:dyDescent="0.35">
      <c r="AP163" s="550"/>
    </row>
    <row r="164" spans="42:42" x14ac:dyDescent="0.35">
      <c r="AP164" s="550"/>
    </row>
    <row r="165" spans="42:42" x14ac:dyDescent="0.35">
      <c r="AP165" s="550"/>
    </row>
    <row r="166" spans="42:42" x14ac:dyDescent="0.35">
      <c r="AP166" s="550"/>
    </row>
    <row r="167" spans="42:42" x14ac:dyDescent="0.35">
      <c r="AP167" s="550"/>
    </row>
    <row r="168" spans="42:42" x14ac:dyDescent="0.35">
      <c r="AP168" s="550"/>
    </row>
    <row r="169" spans="42:42" x14ac:dyDescent="0.35">
      <c r="AP169" s="550"/>
    </row>
    <row r="170" spans="42:42" x14ac:dyDescent="0.35">
      <c r="AP170" s="550"/>
    </row>
    <row r="171" spans="42:42" x14ac:dyDescent="0.35">
      <c r="AP171" s="550"/>
    </row>
    <row r="172" spans="42:42" x14ac:dyDescent="0.35">
      <c r="AP172" s="550"/>
    </row>
    <row r="173" spans="42:42" x14ac:dyDescent="0.35">
      <c r="AP173" s="550"/>
    </row>
    <row r="174" spans="42:42" x14ac:dyDescent="0.35">
      <c r="AP174" s="550"/>
    </row>
    <row r="175" spans="42:42" x14ac:dyDescent="0.35">
      <c r="AP175" s="550"/>
    </row>
    <row r="176" spans="42:42" x14ac:dyDescent="0.35">
      <c r="AP176" s="550"/>
    </row>
    <row r="177" spans="42:42" x14ac:dyDescent="0.35">
      <c r="AP177" s="550"/>
    </row>
    <row r="178" spans="42:42" x14ac:dyDescent="0.35">
      <c r="AP178" s="550"/>
    </row>
    <row r="179" spans="42:42" x14ac:dyDescent="0.35">
      <c r="AP179" s="550"/>
    </row>
    <row r="180" spans="42:42" x14ac:dyDescent="0.35">
      <c r="AP180" s="550"/>
    </row>
    <row r="181" spans="42:42" x14ac:dyDescent="0.35">
      <c r="AP181" s="550"/>
    </row>
    <row r="182" spans="42:42" x14ac:dyDescent="0.35">
      <c r="AP182" s="550"/>
    </row>
    <row r="183" spans="42:42" x14ac:dyDescent="0.35">
      <c r="AP183" s="550"/>
    </row>
    <row r="184" spans="42:42" x14ac:dyDescent="0.35">
      <c r="AP184" s="550"/>
    </row>
    <row r="185" spans="42:42" x14ac:dyDescent="0.35">
      <c r="AP185" s="550"/>
    </row>
    <row r="186" spans="42:42" x14ac:dyDescent="0.35">
      <c r="AP186" s="550"/>
    </row>
    <row r="187" spans="42:42" x14ac:dyDescent="0.35">
      <c r="AP187" s="550"/>
    </row>
    <row r="188" spans="42:42" x14ac:dyDescent="0.35">
      <c r="AP188" s="550"/>
    </row>
  </sheetData>
  <conditionalFormatting sqref="A23:D1048576 D1 W1:AH1 BD23:BE34 BI23:XFD1048576 BI1:XFD1 BD14:XFD22 AL189:BE1048576 AL1:BF1 AQ14:BC34 AQ35:BE188 AQ2:XFD13 AL2:AP188 A2:V22">
    <cfRule type="cellIs" dxfId="68" priority="223" operator="equal">
      <formula>"D"</formula>
    </cfRule>
    <cfRule type="cellIs" dxfId="67" priority="224" operator="equal">
      <formula>"Denied"</formula>
    </cfRule>
    <cfRule type="cellIs" dxfId="66" priority="225" operator="equal">
      <formula>"Withdrawn"</formula>
    </cfRule>
    <cfRule type="cellIs" dxfId="65" priority="226" operator="equal">
      <formula>"W"</formula>
    </cfRule>
    <cfRule type="cellIs" dxfId="64" priority="227" operator="equal">
      <formula>"A"</formula>
    </cfRule>
  </conditionalFormatting>
  <conditionalFormatting sqref="AI1:AJ1">
    <cfRule type="cellIs" dxfId="63" priority="214" operator="equal">
      <formula>"D"</formula>
    </cfRule>
    <cfRule type="cellIs" dxfId="62" priority="215" operator="equal">
      <formula>"Denied"</formula>
    </cfRule>
    <cfRule type="cellIs" dxfId="61" priority="216" operator="equal">
      <formula>"Withdrawn"</formula>
    </cfRule>
    <cfRule type="cellIs" dxfId="60" priority="217" operator="equal">
      <formula>"W"</formula>
    </cfRule>
    <cfRule type="cellIs" dxfId="59" priority="218" operator="equal">
      <formula>"A"</formula>
    </cfRule>
  </conditionalFormatting>
  <conditionalFormatting sqref="AK1">
    <cfRule type="cellIs" dxfId="58" priority="209" operator="equal">
      <formula>"D"</formula>
    </cfRule>
    <cfRule type="cellIs" dxfId="57" priority="210" operator="equal">
      <formula>"Denied"</formula>
    </cfRule>
    <cfRule type="cellIs" dxfId="56" priority="211" operator="equal">
      <formula>"Withdrawn"</formula>
    </cfRule>
    <cfRule type="cellIs" dxfId="55" priority="212" operator="equal">
      <formula>"W"</formula>
    </cfRule>
    <cfRule type="cellIs" dxfId="54" priority="213" operator="equal">
      <formula>"A"</formula>
    </cfRule>
  </conditionalFormatting>
  <conditionalFormatting sqref="BG1:BH1 BG23:BH1048576">
    <cfRule type="cellIs" dxfId="53" priority="204" operator="equal">
      <formula>"D"</formula>
    </cfRule>
    <cfRule type="cellIs" dxfId="52" priority="205" operator="equal">
      <formula>"Denied"</formula>
    </cfRule>
    <cfRule type="cellIs" dxfId="51" priority="206" operator="equal">
      <formula>"Withdrawn"</formula>
    </cfRule>
    <cfRule type="cellIs" dxfId="50" priority="207" operator="equal">
      <formula>"W"</formula>
    </cfRule>
    <cfRule type="cellIs" dxfId="49" priority="208" operator="equal">
      <formula>"A"</formula>
    </cfRule>
  </conditionalFormatting>
  <conditionalFormatting sqref="BF23:BF1048576">
    <cfRule type="cellIs" dxfId="48" priority="199" operator="equal">
      <formula>"D"</formula>
    </cfRule>
    <cfRule type="cellIs" dxfId="47" priority="200" operator="equal">
      <formula>"Denied"</formula>
    </cfRule>
    <cfRule type="cellIs" dxfId="46" priority="201" operator="equal">
      <formula>"Withdrawn"</formula>
    </cfRule>
    <cfRule type="cellIs" dxfId="45" priority="202" operator="equal">
      <formula>"W"</formula>
    </cfRule>
    <cfRule type="cellIs" dxfId="44" priority="203" operator="equal">
      <formula>"A"</formula>
    </cfRule>
  </conditionalFormatting>
  <conditionalFormatting sqref="AY14:BC34 BD14:BJ22 AQ14:AX22 X2:AO22 AQ2:BJ13 AP2:AP188 A2:V22">
    <cfRule type="expression" dxfId="43" priority="192">
      <formula>AX=D</formula>
    </cfRule>
  </conditionalFormatting>
  <conditionalFormatting sqref="W2">
    <cfRule type="expression" dxfId="42" priority="45">
      <formula>AX=D</formula>
    </cfRule>
  </conditionalFormatting>
  <conditionalFormatting sqref="W3">
    <cfRule type="expression" dxfId="41" priority="44">
      <formula>AX=D</formula>
    </cfRule>
  </conditionalFormatting>
  <conditionalFormatting sqref="W4">
    <cfRule type="expression" dxfId="40" priority="43">
      <formula>AX=D</formula>
    </cfRule>
  </conditionalFormatting>
  <conditionalFormatting sqref="W5">
    <cfRule type="expression" dxfId="39" priority="42">
      <formula>AX=D</formula>
    </cfRule>
  </conditionalFormatting>
  <conditionalFormatting sqref="W6">
    <cfRule type="expression" dxfId="38" priority="41">
      <formula>AX=D</formula>
    </cfRule>
  </conditionalFormatting>
  <conditionalFormatting sqref="W7">
    <cfRule type="expression" dxfId="37" priority="40">
      <formula>AX=D</formula>
    </cfRule>
  </conditionalFormatting>
  <conditionalFormatting sqref="W8">
    <cfRule type="expression" dxfId="36" priority="39">
      <formula>AX=D</formula>
    </cfRule>
  </conditionalFormatting>
  <conditionalFormatting sqref="W9">
    <cfRule type="expression" dxfId="35" priority="38">
      <formula>AX=D</formula>
    </cfRule>
  </conditionalFormatting>
  <conditionalFormatting sqref="W10">
    <cfRule type="expression" dxfId="34" priority="37">
      <formula>AX=D</formula>
    </cfRule>
  </conditionalFormatting>
  <conditionalFormatting sqref="W11">
    <cfRule type="expression" dxfId="33" priority="36">
      <formula>AX=D</formula>
    </cfRule>
  </conditionalFormatting>
  <conditionalFormatting sqref="W12">
    <cfRule type="expression" dxfId="32" priority="35">
      <formula>AX=D</formula>
    </cfRule>
  </conditionalFormatting>
  <conditionalFormatting sqref="W13">
    <cfRule type="expression" dxfId="31" priority="34">
      <formula>AX=D</formula>
    </cfRule>
  </conditionalFormatting>
  <conditionalFormatting sqref="W14">
    <cfRule type="expression" dxfId="30" priority="33">
      <formula>AX=D</formula>
    </cfRule>
  </conditionalFormatting>
  <conditionalFormatting sqref="W15">
    <cfRule type="expression" dxfId="29" priority="32">
      <formula>AX=D</formula>
    </cfRule>
  </conditionalFormatting>
  <conditionalFormatting sqref="W16">
    <cfRule type="expression" dxfId="28" priority="31">
      <formula>AX=D</formula>
    </cfRule>
  </conditionalFormatting>
  <conditionalFormatting sqref="W17:W22">
    <cfRule type="expression" dxfId="27" priority="30">
      <formula>AX=D</formula>
    </cfRule>
  </conditionalFormatting>
  <conditionalFormatting sqref="A1:Q1 W1:XFD1">
    <cfRule type="expression" priority="1283">
      <formula>#REF!=D</formula>
    </cfRule>
    <cfRule type="expression" dxfId="26" priority="1284">
      <formula>#REF!=D</formula>
    </cfRule>
  </conditionalFormatting>
  <conditionalFormatting sqref="AY1:BC1">
    <cfRule type="expression" dxfId="25" priority="19">
      <formula>AX=D</formula>
    </cfRule>
  </conditionalFormatting>
  <conditionalFormatting sqref="AY1:BC1 W23:AO188 W189:XFD1048576 AL2:AN22 A2:V1048576 AP2:XFD188">
    <cfRule type="expression" priority="1376">
      <formula>#REF!=D</formula>
    </cfRule>
    <cfRule type="expression" dxfId="24" priority="1377">
      <formula>#REF!=D</formula>
    </cfRule>
  </conditionalFormatting>
  <conditionalFormatting sqref="W2:AK22 AO2:AO22">
    <cfRule type="expression" priority="1482">
      <formula>#REF!=D</formula>
    </cfRule>
    <cfRule type="expression" dxfId="23" priority="1483">
      <formula>#REF!=D</formula>
    </cfRule>
  </conditionalFormatting>
  <conditionalFormatting sqref="R1:V1">
    <cfRule type="expression" priority="7">
      <formula>#REF!=D</formula>
    </cfRule>
    <cfRule type="expression" dxfId="22" priority="8">
      <formula>#REF!=D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34"/>
  <sheetViews>
    <sheetView workbookViewId="0">
      <selection activeCell="A3" sqref="A3:XFD3"/>
    </sheetView>
  </sheetViews>
  <sheetFormatPr defaultRowHeight="14.5" x14ac:dyDescent="0.35"/>
  <cols>
    <col min="1" max="1" width="18.54296875" customWidth="1"/>
    <col min="2" max="2" width="10.7265625" style="452" customWidth="1"/>
    <col min="3" max="3" width="15.81640625" style="452" customWidth="1"/>
    <col min="4" max="4" width="11.26953125" bestFit="1" customWidth="1"/>
    <col min="5" max="5" width="13.81640625" customWidth="1"/>
    <col min="6" max="6" width="12.1796875" customWidth="1"/>
    <col min="7" max="7" width="12.81640625" customWidth="1"/>
    <col min="8" max="8" width="14.453125" style="245" customWidth="1"/>
    <col min="9" max="9" width="11.81640625" customWidth="1"/>
    <col min="10" max="10" width="13.1796875" customWidth="1"/>
    <col min="11" max="11" width="19.54296875" customWidth="1"/>
    <col min="12" max="12" width="11.81640625" customWidth="1"/>
    <col min="13" max="13" width="10.81640625" customWidth="1"/>
    <col min="14" max="14" width="13.1796875" customWidth="1"/>
    <col min="15" max="15" width="18.26953125" customWidth="1"/>
    <col min="16" max="16" width="4.7265625" customWidth="1"/>
    <col min="17" max="17" width="9.453125" customWidth="1"/>
    <col min="18" max="18" width="6" customWidth="1"/>
    <col min="19" max="19" width="17.26953125" customWidth="1"/>
  </cols>
  <sheetData>
    <row r="1" spans="1:19" ht="23.25" customHeight="1" x14ac:dyDescent="0.25">
      <c r="A1" s="918" t="s">
        <v>822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9"/>
    </row>
    <row r="2" spans="1:19" s="217" customFormat="1" ht="78.75" customHeight="1" x14ac:dyDescent="0.25">
      <c r="A2" s="847" t="s">
        <v>924</v>
      </c>
      <c r="B2" s="847" t="s">
        <v>298</v>
      </c>
      <c r="C2" s="847" t="s">
        <v>299</v>
      </c>
      <c r="D2" s="847" t="s">
        <v>214</v>
      </c>
      <c r="E2" s="847" t="s">
        <v>215</v>
      </c>
      <c r="F2" s="847" t="s">
        <v>216</v>
      </c>
      <c r="G2" s="847" t="s">
        <v>217</v>
      </c>
      <c r="H2" s="848" t="s">
        <v>218</v>
      </c>
      <c r="I2" s="847" t="s">
        <v>219</v>
      </c>
      <c r="J2" s="847" t="s">
        <v>220</v>
      </c>
      <c r="K2" s="847" t="s">
        <v>221</v>
      </c>
      <c r="L2" s="847" t="s">
        <v>222</v>
      </c>
      <c r="M2" s="847" t="s">
        <v>163</v>
      </c>
      <c r="N2" s="847" t="s">
        <v>223</v>
      </c>
      <c r="O2" s="847" t="s">
        <v>224</v>
      </c>
      <c r="P2" s="849" t="s">
        <v>225</v>
      </c>
      <c r="Q2" s="847" t="s">
        <v>226</v>
      </c>
      <c r="R2" s="849" t="s">
        <v>2</v>
      </c>
      <c r="S2" s="452"/>
    </row>
    <row r="3" spans="1:19" s="218" customFormat="1" ht="19.5" customHeight="1" x14ac:dyDescent="0.2">
      <c r="A3" s="854"/>
      <c r="B3" s="853"/>
      <c r="C3" s="839"/>
      <c r="D3" s="840"/>
      <c r="E3" s="840"/>
      <c r="F3" s="840"/>
      <c r="G3" s="841"/>
      <c r="H3" s="842"/>
      <c r="I3" s="843"/>
      <c r="J3" s="840"/>
      <c r="K3" s="844"/>
      <c r="L3" s="845"/>
      <c r="M3" s="846"/>
      <c r="N3" s="845"/>
      <c r="O3" s="839"/>
      <c r="P3" s="839"/>
      <c r="Q3" s="839"/>
      <c r="R3" s="852" t="e">
        <f>VLOOKUP(A3,SDs!A2:R155,8,FALSE)</f>
        <v>#N/A</v>
      </c>
    </row>
    <row r="4" spans="1:19" s="218" customFormat="1" ht="19.5" customHeight="1" x14ac:dyDescent="0.2">
      <c r="A4" s="854"/>
      <c r="B4" s="853"/>
      <c r="C4" s="839"/>
      <c r="D4" s="840"/>
      <c r="E4" s="840"/>
      <c r="F4" s="840"/>
      <c r="G4" s="841"/>
      <c r="H4" s="842"/>
      <c r="I4" s="843"/>
      <c r="J4" s="840"/>
      <c r="K4" s="844"/>
      <c r="L4" s="845"/>
      <c r="M4" s="846"/>
      <c r="N4" s="845"/>
      <c r="O4" s="839"/>
      <c r="P4" s="839"/>
      <c r="Q4" s="839"/>
      <c r="R4" s="852" t="e">
        <f>VLOOKUP(A4,SDs!A4:R157,8,FALSE)</f>
        <v>#N/A</v>
      </c>
    </row>
    <row r="5" spans="1:19" s="218" customFormat="1" ht="19.5" customHeight="1" x14ac:dyDescent="0.2">
      <c r="A5" s="854"/>
      <c r="B5" s="853"/>
      <c r="C5" s="839"/>
      <c r="D5" s="840"/>
      <c r="E5" s="840"/>
      <c r="F5" s="840"/>
      <c r="G5" s="841"/>
      <c r="H5" s="842"/>
      <c r="I5" s="843"/>
      <c r="J5" s="840"/>
      <c r="K5" s="844"/>
      <c r="L5" s="845"/>
      <c r="M5" s="846"/>
      <c r="N5" s="845"/>
      <c r="O5" s="839"/>
      <c r="P5" s="839"/>
      <c r="Q5" s="839"/>
      <c r="R5" s="852" t="e">
        <f>VLOOKUP(A5,SDs!A5:R158,8,FALSE)</f>
        <v>#N/A</v>
      </c>
    </row>
    <row r="6" spans="1:19" s="218" customFormat="1" ht="19.5" customHeight="1" x14ac:dyDescent="0.2">
      <c r="A6" s="854"/>
      <c r="B6" s="853"/>
      <c r="C6" s="839"/>
      <c r="D6" s="840"/>
      <c r="E6" s="840"/>
      <c r="F6" s="840"/>
      <c r="G6" s="841"/>
      <c r="H6" s="842"/>
      <c r="I6" s="843"/>
      <c r="J6" s="840"/>
      <c r="K6" s="844"/>
      <c r="L6" s="845"/>
      <c r="M6" s="846"/>
      <c r="N6" s="845"/>
      <c r="O6" s="839"/>
      <c r="P6" s="839"/>
      <c r="Q6" s="839"/>
      <c r="R6" s="852" t="e">
        <f>VLOOKUP(A6,SDs!A6:R159,8,FALSE)</f>
        <v>#N/A</v>
      </c>
    </row>
    <row r="7" spans="1:19" s="218" customFormat="1" ht="19.5" customHeight="1" x14ac:dyDescent="0.2">
      <c r="A7" s="854"/>
      <c r="B7" s="853"/>
      <c r="C7" s="839"/>
      <c r="D7" s="840"/>
      <c r="E7" s="840"/>
      <c r="F7" s="840"/>
      <c r="G7" s="841"/>
      <c r="H7" s="842"/>
      <c r="I7" s="843"/>
      <c r="J7" s="840"/>
      <c r="K7" s="844"/>
      <c r="L7" s="845"/>
      <c r="M7" s="846"/>
      <c r="N7" s="845"/>
      <c r="O7" s="839"/>
      <c r="P7" s="839"/>
      <c r="Q7" s="839"/>
      <c r="R7" s="852" t="e">
        <f>VLOOKUP(A7,SDs!A7:R160,8,FALSE)</f>
        <v>#N/A</v>
      </c>
    </row>
    <row r="8" spans="1:19" s="218" customFormat="1" ht="19.5" customHeight="1" x14ac:dyDescent="0.2">
      <c r="A8" s="854"/>
      <c r="B8" s="853"/>
      <c r="C8" s="839"/>
      <c r="D8" s="840"/>
      <c r="E8" s="840"/>
      <c r="F8" s="840"/>
      <c r="G8" s="841"/>
      <c r="H8" s="842"/>
      <c r="I8" s="843"/>
      <c r="J8" s="840"/>
      <c r="K8" s="844"/>
      <c r="L8" s="845"/>
      <c r="M8" s="846"/>
      <c r="N8" s="845"/>
      <c r="O8" s="839"/>
      <c r="P8" s="839"/>
      <c r="Q8" s="839"/>
      <c r="R8" s="852" t="e">
        <f>VLOOKUP(A8,SDs!A8:R161,8,FALSE)</f>
        <v>#N/A</v>
      </c>
    </row>
    <row r="9" spans="1:19" s="218" customFormat="1" ht="19.5" customHeight="1" x14ac:dyDescent="0.2">
      <c r="A9" s="854"/>
      <c r="B9" s="853"/>
      <c r="C9" s="839"/>
      <c r="D9" s="840"/>
      <c r="E9" s="840"/>
      <c r="F9" s="840"/>
      <c r="G9" s="841"/>
      <c r="H9" s="842"/>
      <c r="I9" s="843"/>
      <c r="J9" s="840"/>
      <c r="K9" s="844"/>
      <c r="L9" s="845"/>
      <c r="M9" s="846"/>
      <c r="N9" s="845"/>
      <c r="O9" s="839"/>
      <c r="P9" s="839"/>
      <c r="Q9" s="839"/>
      <c r="R9" s="852" t="e">
        <f>VLOOKUP(A9,SDs!A9:R162,8,FALSE)</f>
        <v>#N/A</v>
      </c>
    </row>
    <row r="10" spans="1:19" s="218" customFormat="1" ht="19.5" customHeight="1" x14ac:dyDescent="0.2">
      <c r="A10" s="854"/>
      <c r="B10" s="853"/>
      <c r="C10" s="839"/>
      <c r="D10" s="840"/>
      <c r="E10" s="840"/>
      <c r="F10" s="840"/>
      <c r="G10" s="841"/>
      <c r="H10" s="842"/>
      <c r="I10" s="843"/>
      <c r="J10" s="840"/>
      <c r="K10" s="844"/>
      <c r="L10" s="845"/>
      <c r="M10" s="846"/>
      <c r="N10" s="845"/>
      <c r="O10" s="839"/>
      <c r="P10" s="839"/>
      <c r="Q10" s="839"/>
      <c r="R10" s="852" t="e">
        <f>VLOOKUP(A10,SDs!A10:R163,8,FALSE)</f>
        <v>#N/A</v>
      </c>
    </row>
    <row r="11" spans="1:19" s="218" customFormat="1" ht="19.5" customHeight="1" x14ac:dyDescent="0.2">
      <c r="A11" s="854"/>
      <c r="B11" s="853"/>
      <c r="C11" s="839"/>
      <c r="D11" s="840"/>
      <c r="E11" s="840"/>
      <c r="F11" s="840"/>
      <c r="G11" s="841"/>
      <c r="H11" s="842"/>
      <c r="I11" s="843"/>
      <c r="J11" s="840"/>
      <c r="K11" s="844"/>
      <c r="L11" s="845"/>
      <c r="M11" s="846"/>
      <c r="N11" s="845"/>
      <c r="O11" s="839"/>
      <c r="P11" s="839"/>
      <c r="Q11" s="839"/>
      <c r="R11" s="852" t="e">
        <f>VLOOKUP(A11,SDs!A11:R164,8,FALSE)</f>
        <v>#N/A</v>
      </c>
    </row>
    <row r="12" spans="1:19" s="218" customFormat="1" ht="19.5" customHeight="1" x14ac:dyDescent="0.2">
      <c r="A12" s="854"/>
      <c r="B12" s="853"/>
      <c r="C12" s="839"/>
      <c r="D12" s="840"/>
      <c r="E12" s="840"/>
      <c r="F12" s="840"/>
      <c r="G12" s="841"/>
      <c r="H12" s="842"/>
      <c r="I12" s="843"/>
      <c r="J12" s="840"/>
      <c r="K12" s="844"/>
      <c r="L12" s="845"/>
      <c r="M12" s="846"/>
      <c r="N12" s="845"/>
      <c r="O12" s="839"/>
      <c r="P12" s="839"/>
      <c r="Q12" s="839"/>
      <c r="R12" s="852" t="e">
        <f>VLOOKUP(A12,SDs!A12:R165,8,FALSE)</f>
        <v>#N/A</v>
      </c>
    </row>
    <row r="13" spans="1:19" s="218" customFormat="1" ht="19.5" customHeight="1" x14ac:dyDescent="0.2">
      <c r="A13" s="854"/>
      <c r="B13" s="853"/>
      <c r="C13" s="839"/>
      <c r="D13" s="840"/>
      <c r="E13" s="840"/>
      <c r="F13" s="840"/>
      <c r="G13" s="841"/>
      <c r="H13" s="842"/>
      <c r="I13" s="843"/>
      <c r="J13" s="840"/>
      <c r="K13" s="844"/>
      <c r="L13" s="845"/>
      <c r="M13" s="846"/>
      <c r="N13" s="845"/>
      <c r="O13" s="839"/>
      <c r="P13" s="839"/>
      <c r="Q13" s="839"/>
      <c r="R13" s="852" t="e">
        <f>VLOOKUP(A13,SDs!A13:R166,8,FALSE)</f>
        <v>#N/A</v>
      </c>
    </row>
    <row r="14" spans="1:19" s="218" customFormat="1" ht="19.5" customHeight="1" x14ac:dyDescent="0.2">
      <c r="A14" s="854"/>
      <c r="B14" s="853"/>
      <c r="C14" s="839"/>
      <c r="D14" s="840"/>
      <c r="E14" s="840"/>
      <c r="F14" s="840"/>
      <c r="G14" s="841"/>
      <c r="H14" s="842"/>
      <c r="I14" s="843"/>
      <c r="J14" s="840"/>
      <c r="K14" s="844"/>
      <c r="L14" s="845"/>
      <c r="M14" s="846"/>
      <c r="N14" s="845"/>
      <c r="O14" s="839"/>
      <c r="P14" s="839"/>
      <c r="Q14" s="839"/>
      <c r="R14" s="852" t="e">
        <f>VLOOKUP(A14,SDs!A14:R167,8,FALSE)</f>
        <v>#N/A</v>
      </c>
    </row>
    <row r="15" spans="1:19" s="638" customFormat="1" ht="45" x14ac:dyDescent="0.25">
      <c r="A15" s="850" t="s">
        <v>228</v>
      </c>
      <c r="B15" s="850" t="s">
        <v>229</v>
      </c>
      <c r="C15" s="850" t="s">
        <v>230</v>
      </c>
      <c r="D15" s="850" t="s">
        <v>231</v>
      </c>
      <c r="E15" s="850" t="s">
        <v>232</v>
      </c>
      <c r="F15" s="851" t="s">
        <v>233</v>
      </c>
      <c r="G15" s="850" t="s">
        <v>234</v>
      </c>
      <c r="H15" s="850" t="s">
        <v>235</v>
      </c>
      <c r="I15" s="452"/>
      <c r="J15" s="452"/>
      <c r="K15" s="636"/>
      <c r="L15" s="637"/>
      <c r="M15" s="637"/>
      <c r="N15" s="637"/>
      <c r="O15" s="637"/>
    </row>
    <row r="16" spans="1:19" s="218" customFormat="1" ht="19.5" customHeight="1" x14ac:dyDescent="0.35">
      <c r="A16" s="839"/>
      <c r="B16" s="839"/>
      <c r="C16" s="839"/>
      <c r="D16" s="840"/>
      <c r="E16" s="840"/>
      <c r="F16" s="841"/>
      <c r="G16" s="842"/>
      <c r="H16" s="843"/>
      <c r="I16" s="452"/>
      <c r="J16" s="452"/>
      <c r="K16" s="452"/>
      <c r="L16" s="452"/>
      <c r="M16" s="452"/>
      <c r="N16" s="452"/>
      <c r="O16" s="452"/>
      <c r="P16" s="452"/>
      <c r="Q16" s="452"/>
    </row>
    <row r="17" spans="1:18" s="218" customFormat="1" ht="19.5" customHeight="1" x14ac:dyDescent="0.35">
      <c r="A17" s="839"/>
      <c r="B17" s="839"/>
      <c r="C17" s="839"/>
      <c r="D17" s="840"/>
      <c r="E17" s="840"/>
      <c r="F17" s="841"/>
      <c r="G17" s="842"/>
      <c r="H17" s="843"/>
      <c r="I17" s="452"/>
      <c r="J17" s="452"/>
      <c r="K17" s="452"/>
      <c r="L17" s="452"/>
      <c r="M17" s="452"/>
      <c r="N17" s="452"/>
      <c r="O17" s="452"/>
      <c r="P17" s="452"/>
      <c r="Q17" s="452"/>
    </row>
    <row r="18" spans="1:18" s="218" customFormat="1" ht="19.5" customHeight="1" x14ac:dyDescent="0.35">
      <c r="A18" s="839"/>
      <c r="B18" s="839"/>
      <c r="C18" s="839"/>
      <c r="D18" s="840"/>
      <c r="E18" s="840"/>
      <c r="F18" s="841"/>
      <c r="G18" s="842"/>
      <c r="H18" s="843"/>
      <c r="I18" s="452"/>
      <c r="J18" s="452"/>
      <c r="K18" s="452"/>
      <c r="L18" s="452"/>
      <c r="M18" s="452"/>
      <c r="N18" s="452"/>
      <c r="O18" s="452"/>
      <c r="P18" s="452"/>
      <c r="Q18" s="452"/>
    </row>
    <row r="19" spans="1:18" s="218" customFormat="1" ht="19.5" customHeight="1" x14ac:dyDescent="0.35">
      <c r="A19" s="839"/>
      <c r="B19" s="839"/>
      <c r="C19" s="839"/>
      <c r="D19" s="840"/>
      <c r="E19" s="840"/>
      <c r="F19" s="841"/>
      <c r="G19" s="842"/>
      <c r="H19" s="843"/>
      <c r="I19" s="452"/>
      <c r="J19" s="452"/>
      <c r="K19" s="452"/>
      <c r="L19" s="452"/>
      <c r="M19" s="452"/>
      <c r="N19" s="452"/>
      <c r="O19" s="452"/>
      <c r="P19" s="452"/>
      <c r="Q19" s="452"/>
    </row>
    <row r="20" spans="1:18" x14ac:dyDescent="0.35">
      <c r="A20" s="220" t="s">
        <v>236</v>
      </c>
      <c r="B20" s="220"/>
      <c r="C20" s="220"/>
      <c r="D20" s="221"/>
      <c r="E20" s="221"/>
      <c r="F20" s="222"/>
      <c r="G20" s="221"/>
      <c r="H20" s="223"/>
      <c r="I20" s="221" t="s">
        <v>237</v>
      </c>
      <c r="J20" s="221"/>
      <c r="K20" s="224"/>
      <c r="L20" s="219"/>
      <c r="M20" s="219"/>
      <c r="N20" s="219"/>
    </row>
    <row r="21" spans="1:18" x14ac:dyDescent="0.35">
      <c r="A21" s="225" t="s">
        <v>238</v>
      </c>
      <c r="B21" s="225"/>
      <c r="C21" s="225"/>
      <c r="D21" s="226"/>
      <c r="E21" s="226"/>
      <c r="F21" s="227"/>
      <c r="G21" s="228" t="s">
        <v>239</v>
      </c>
      <c r="H21" s="229"/>
      <c r="I21" s="228"/>
      <c r="J21" s="226"/>
      <c r="K21" s="230"/>
      <c r="L21" s="219"/>
      <c r="M21" s="219"/>
      <c r="N21" s="219"/>
    </row>
    <row r="22" spans="1:18" x14ac:dyDescent="0.35">
      <c r="A22" s="231" t="s">
        <v>240</v>
      </c>
      <c r="B22" s="231"/>
      <c r="C22" s="231"/>
      <c r="D22" s="226"/>
      <c r="E22" s="232"/>
      <c r="F22" s="233"/>
      <c r="G22" s="228" t="s">
        <v>241</v>
      </c>
      <c r="H22" s="229"/>
      <c r="I22" s="228"/>
      <c r="J22" s="226"/>
      <c r="K22" s="230"/>
      <c r="L22" s="219"/>
      <c r="M22" s="219"/>
      <c r="N22" s="219"/>
    </row>
    <row r="23" spans="1:18" x14ac:dyDescent="0.35">
      <c r="A23" s="225" t="s">
        <v>242</v>
      </c>
      <c r="B23" s="225"/>
      <c r="C23" s="225"/>
      <c r="D23" s="226"/>
      <c r="E23" s="226"/>
      <c r="F23" s="227"/>
      <c r="G23" s="228" t="s">
        <v>242</v>
      </c>
      <c r="H23" s="229"/>
      <c r="I23" s="228"/>
      <c r="J23" s="226"/>
      <c r="K23" s="230"/>
      <c r="L23" s="219"/>
      <c r="M23" s="219"/>
      <c r="N23" s="219"/>
    </row>
    <row r="24" spans="1:18" x14ac:dyDescent="0.35">
      <c r="A24" s="225" t="s">
        <v>243</v>
      </c>
      <c r="B24" s="225"/>
      <c r="C24" s="225"/>
      <c r="D24" s="226"/>
      <c r="E24" s="226"/>
      <c r="F24" s="227"/>
      <c r="G24" s="228" t="s">
        <v>244</v>
      </c>
      <c r="H24" s="229"/>
      <c r="I24" s="228"/>
      <c r="J24" s="226"/>
      <c r="K24" s="230"/>
      <c r="L24" s="219"/>
      <c r="M24" s="219"/>
      <c r="N24" s="219"/>
    </row>
    <row r="25" spans="1:18" x14ac:dyDescent="0.35">
      <c r="A25" s="225" t="s">
        <v>245</v>
      </c>
      <c r="B25" s="225"/>
      <c r="C25" s="225"/>
      <c r="D25" s="226"/>
      <c r="E25" s="226"/>
      <c r="F25" s="227"/>
      <c r="G25" s="228" t="s">
        <v>246</v>
      </c>
      <c r="H25" s="229"/>
      <c r="I25" s="228"/>
      <c r="J25" s="226"/>
      <c r="K25" s="230"/>
      <c r="L25" s="219"/>
      <c r="M25" s="219"/>
      <c r="N25" s="219"/>
    </row>
    <row r="26" spans="1:18" x14ac:dyDescent="0.35">
      <c r="A26" s="225" t="s">
        <v>247</v>
      </c>
      <c r="B26" s="225"/>
      <c r="C26" s="225"/>
      <c r="D26" s="226"/>
      <c r="E26" s="226"/>
      <c r="F26" s="227"/>
      <c r="G26" s="226"/>
      <c r="H26" s="234"/>
      <c r="I26" s="226"/>
      <c r="J26" s="226"/>
      <c r="K26" s="230"/>
      <c r="L26" s="219"/>
      <c r="M26" s="219"/>
      <c r="N26" s="219"/>
    </row>
    <row r="27" spans="1:18" x14ac:dyDescent="0.35">
      <c r="A27" s="225" t="s">
        <v>248</v>
      </c>
      <c r="B27" s="225"/>
      <c r="C27" s="225"/>
      <c r="D27" s="226"/>
      <c r="E27" s="226"/>
      <c r="F27" s="227"/>
      <c r="G27" s="226"/>
      <c r="H27" s="234"/>
      <c r="I27" s="226"/>
      <c r="J27" s="226"/>
      <c r="K27" s="230"/>
      <c r="L27" s="219"/>
      <c r="M27" s="219"/>
      <c r="N27" s="219"/>
    </row>
    <row r="28" spans="1:18" x14ac:dyDescent="0.35">
      <c r="A28" s="235" t="s">
        <v>249</v>
      </c>
      <c r="B28" s="235"/>
      <c r="C28" s="235"/>
      <c r="D28" s="236"/>
      <c r="E28" s="237"/>
      <c r="F28" s="233"/>
      <c r="G28" s="236"/>
      <c r="H28" s="238"/>
      <c r="I28" s="236"/>
      <c r="J28" s="236"/>
      <c r="K28" s="239"/>
      <c r="L28" s="240"/>
      <c r="M28" s="240"/>
      <c r="N28" s="240"/>
    </row>
    <row r="29" spans="1:18" x14ac:dyDescent="0.35">
      <c r="D29" s="240"/>
      <c r="E29" s="240"/>
      <c r="F29" s="240"/>
      <c r="G29" s="240"/>
      <c r="H29" s="241"/>
      <c r="I29" s="240"/>
      <c r="J29" s="240"/>
      <c r="K29" s="240"/>
      <c r="L29" s="240"/>
      <c r="M29" s="240"/>
      <c r="N29" s="240"/>
      <c r="O29" s="240"/>
      <c r="P29" s="240"/>
      <c r="Q29" s="240"/>
      <c r="R29" s="240"/>
    </row>
    <row r="30" spans="1:18" x14ac:dyDescent="0.35">
      <c r="A30" s="242"/>
      <c r="B30" s="242"/>
      <c r="C30" s="242"/>
      <c r="D30" s="240"/>
      <c r="E30" s="240"/>
      <c r="F30" s="240"/>
      <c r="G30" s="240"/>
      <c r="H30" s="241"/>
      <c r="I30" s="240"/>
      <c r="J30" s="240"/>
      <c r="K30" s="240"/>
      <c r="L30" s="240"/>
      <c r="M30" s="240"/>
      <c r="N30" s="240"/>
      <c r="O30" s="240"/>
      <c r="P30" s="240"/>
      <c r="Q30" s="240"/>
      <c r="R30" s="240"/>
    </row>
    <row r="31" spans="1:18" x14ac:dyDescent="0.35">
      <c r="D31" s="240"/>
      <c r="E31" s="240"/>
      <c r="F31" s="240"/>
      <c r="G31" s="243"/>
      <c r="H31" s="241"/>
      <c r="I31" s="243"/>
      <c r="J31" s="243"/>
      <c r="K31" s="240"/>
      <c r="L31" s="240"/>
      <c r="M31" s="240"/>
      <c r="N31" s="240"/>
      <c r="O31" s="240"/>
      <c r="P31" s="240"/>
      <c r="Q31" s="240"/>
      <c r="R31" s="240"/>
    </row>
    <row r="34" spans="7:11" x14ac:dyDescent="0.35">
      <c r="G34" s="244"/>
      <c r="I34" s="244"/>
      <c r="J34" s="244"/>
      <c r="K34" s="244"/>
    </row>
  </sheetData>
  <customSheetViews>
    <customSheetView guid="{08CA5213-9F2B-4328-B239-3EDB16477A05}">
      <selection activeCell="A11" sqref="A11"/>
      <pageMargins left="0.7" right="0.7" top="0.75" bottom="0.75" header="0.3" footer="0.3"/>
      <pageSetup orientation="portrait" r:id="rId1"/>
    </customSheetView>
  </customSheetViews>
  <mergeCells count="1">
    <mergeCell ref="A1:R1"/>
  </mergeCell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155"/>
  <sheetViews>
    <sheetView topLeftCell="A104" workbookViewId="0">
      <pane xSplit="1" topLeftCell="H1" activePane="topRight" state="frozen"/>
      <selection pane="topRight" activeCell="I2" sqref="I2:L171"/>
    </sheetView>
  </sheetViews>
  <sheetFormatPr defaultColWidth="9.1796875" defaultRowHeight="14.5" x14ac:dyDescent="0.35"/>
  <cols>
    <col min="1" max="1" width="25.7265625" style="630" customWidth="1"/>
    <col min="2" max="2" width="8.26953125" style="635" customWidth="1"/>
    <col min="3" max="3" width="23.81640625" style="398" customWidth="1"/>
    <col min="4" max="4" width="14.7265625" style="320" customWidth="1"/>
    <col min="5" max="5" width="17" style="320" bestFit="1" customWidth="1"/>
    <col min="6" max="6" width="25.54296875" style="640" customWidth="1"/>
    <col min="7" max="7" width="33.54296875" style="656" customWidth="1"/>
    <col min="8" max="8" width="6" style="320" customWidth="1"/>
    <col min="9" max="9" width="11.26953125" style="320" customWidth="1"/>
    <col min="10" max="10" width="10.453125" style="320" customWidth="1"/>
    <col min="11" max="11" width="4.81640625" style="320" customWidth="1"/>
    <col min="12" max="12" width="19" style="320" customWidth="1"/>
    <col min="13" max="15" width="9.1796875" style="320"/>
    <col min="16" max="16" width="28" style="321" customWidth="1"/>
    <col min="17" max="18" width="9.1796875" style="320"/>
    <col min="19" max="20" width="8.7265625" customWidth="1"/>
    <col min="21" max="16384" width="9.1796875" style="320"/>
  </cols>
  <sheetData>
    <row r="1" spans="1:20" s="729" customFormat="1" ht="42" customHeight="1" thickBot="1" x14ac:dyDescent="0.3">
      <c r="A1" s="723" t="s">
        <v>308</v>
      </c>
      <c r="B1" s="724" t="s">
        <v>307</v>
      </c>
      <c r="C1" s="725" t="s">
        <v>839</v>
      </c>
      <c r="D1" s="726" t="s">
        <v>309</v>
      </c>
      <c r="E1" s="726" t="s">
        <v>310</v>
      </c>
      <c r="F1" s="727" t="s">
        <v>311</v>
      </c>
      <c r="G1" s="837" t="s">
        <v>312</v>
      </c>
      <c r="H1" s="726" t="s">
        <v>2</v>
      </c>
      <c r="I1" s="726" t="s">
        <v>688</v>
      </c>
      <c r="J1" s="726" t="s">
        <v>716</v>
      </c>
      <c r="K1" s="726" t="s">
        <v>717</v>
      </c>
      <c r="L1" s="726" t="s">
        <v>718</v>
      </c>
      <c r="M1" s="726" t="s">
        <v>714</v>
      </c>
      <c r="N1" s="726" t="s">
        <v>715</v>
      </c>
      <c r="O1" s="726" t="s">
        <v>712</v>
      </c>
      <c r="P1" s="726" t="s">
        <v>713</v>
      </c>
      <c r="Q1" s="726" t="s">
        <v>740</v>
      </c>
      <c r="R1" s="726" t="s">
        <v>741</v>
      </c>
      <c r="S1" s="728"/>
      <c r="T1" s="728"/>
    </row>
    <row r="2" spans="1:20" s="631" customFormat="1" ht="15" x14ac:dyDescent="0.25">
      <c r="A2" s="660" t="s">
        <v>313</v>
      </c>
      <c r="B2" s="661">
        <v>58</v>
      </c>
      <c r="C2" s="662" t="s">
        <v>836</v>
      </c>
      <c r="D2" s="663" t="s">
        <v>314</v>
      </c>
      <c r="E2" s="663" t="s">
        <v>315</v>
      </c>
      <c r="F2" s="664"/>
      <c r="G2" s="836"/>
      <c r="H2" s="665">
        <v>5</v>
      </c>
      <c r="I2" s="666"/>
      <c r="J2" s="666"/>
      <c r="K2" s="666"/>
      <c r="L2" s="667"/>
      <c r="M2" s="666"/>
      <c r="N2" s="666"/>
      <c r="O2" s="666"/>
      <c r="P2" s="668"/>
      <c r="Q2" s="669"/>
      <c r="R2" s="669"/>
      <c r="S2"/>
      <c r="T2"/>
    </row>
    <row r="3" spans="1:20" s="631" customFormat="1" ht="15" x14ac:dyDescent="0.25">
      <c r="A3" s="660" t="s">
        <v>905</v>
      </c>
      <c r="B3" s="661">
        <v>495</v>
      </c>
      <c r="C3" s="662" t="s">
        <v>836</v>
      </c>
      <c r="D3" s="663" t="s">
        <v>906</v>
      </c>
      <c r="E3" s="663" t="s">
        <v>907</v>
      </c>
      <c r="F3" s="664"/>
      <c r="G3" s="323"/>
      <c r="H3" s="665">
        <v>4</v>
      </c>
      <c r="I3" s="666"/>
      <c r="J3" s="666"/>
      <c r="K3" s="666"/>
      <c r="L3" s="667"/>
      <c r="M3" s="666"/>
      <c r="N3" s="666"/>
      <c r="O3" s="666"/>
      <c r="P3" s="668"/>
      <c r="Q3" s="669"/>
      <c r="R3" s="669"/>
      <c r="S3" s="452"/>
      <c r="T3" s="452"/>
    </row>
    <row r="4" spans="1:20" ht="15" x14ac:dyDescent="0.25">
      <c r="A4" s="670" t="s">
        <v>316</v>
      </c>
      <c r="B4" s="671">
        <v>381</v>
      </c>
      <c r="C4" s="672" t="s">
        <v>836</v>
      </c>
      <c r="D4" s="673" t="s">
        <v>317</v>
      </c>
      <c r="E4" s="673" t="s">
        <v>318</v>
      </c>
      <c r="F4" s="674"/>
      <c r="G4" s="323"/>
      <c r="H4" s="675">
        <v>5</v>
      </c>
      <c r="I4" s="676"/>
      <c r="J4" s="676"/>
      <c r="K4" s="676"/>
      <c r="L4" s="677"/>
      <c r="M4" s="676"/>
      <c r="N4" s="676"/>
      <c r="O4" s="676"/>
      <c r="P4" s="659"/>
      <c r="Q4" s="678"/>
      <c r="R4" s="678"/>
    </row>
    <row r="5" spans="1:20" ht="15" x14ac:dyDescent="0.25">
      <c r="A5" s="670" t="s">
        <v>319</v>
      </c>
      <c r="B5" s="671">
        <v>482</v>
      </c>
      <c r="C5" s="672" t="s">
        <v>836</v>
      </c>
      <c r="D5" s="673" t="s">
        <v>320</v>
      </c>
      <c r="E5" s="673" t="s">
        <v>321</v>
      </c>
      <c r="F5" s="674"/>
      <c r="G5" s="673"/>
      <c r="H5" s="675">
        <v>6</v>
      </c>
      <c r="I5" s="679"/>
      <c r="J5" s="679"/>
      <c r="K5" s="679"/>
      <c r="L5" s="677"/>
      <c r="M5" s="679"/>
      <c r="N5" s="679"/>
      <c r="O5" s="679"/>
      <c r="P5" s="680"/>
      <c r="Q5" s="678"/>
      <c r="R5" s="678"/>
    </row>
    <row r="6" spans="1:20" ht="15" x14ac:dyDescent="0.25">
      <c r="A6" s="670" t="s">
        <v>322</v>
      </c>
      <c r="B6" s="671">
        <v>476</v>
      </c>
      <c r="C6" s="672" t="s">
        <v>836</v>
      </c>
      <c r="D6" s="673" t="s">
        <v>323</v>
      </c>
      <c r="E6" s="830" t="s">
        <v>324</v>
      </c>
      <c r="F6" s="674"/>
      <c r="G6" s="681"/>
      <c r="H6" s="675">
        <v>3</v>
      </c>
      <c r="I6" s="682"/>
      <c r="J6" s="675"/>
      <c r="K6" s="675"/>
      <c r="L6" s="675"/>
      <c r="M6" s="678"/>
      <c r="N6" s="678"/>
      <c r="O6" s="678"/>
      <c r="P6" s="683"/>
      <c r="Q6" s="678"/>
      <c r="R6" s="678"/>
    </row>
    <row r="7" spans="1:20" ht="15" x14ac:dyDescent="0.25">
      <c r="A7" s="670" t="s">
        <v>327</v>
      </c>
      <c r="B7" s="671">
        <v>460</v>
      </c>
      <c r="C7" s="672" t="s">
        <v>836</v>
      </c>
      <c r="D7" s="673" t="s">
        <v>328</v>
      </c>
      <c r="E7" s="673" t="s">
        <v>329</v>
      </c>
      <c r="F7" s="674"/>
      <c r="G7" s="673"/>
      <c r="H7" s="675">
        <v>5</v>
      </c>
      <c r="I7" s="682"/>
      <c r="J7" s="675"/>
      <c r="K7" s="675"/>
      <c r="L7" s="675"/>
      <c r="M7" s="678"/>
      <c r="N7" s="678"/>
      <c r="O7" s="678"/>
      <c r="P7" s="683"/>
      <c r="Q7" s="678"/>
      <c r="R7" s="678"/>
    </row>
    <row r="8" spans="1:20" ht="15" x14ac:dyDescent="0.25">
      <c r="A8" s="684" t="s">
        <v>330</v>
      </c>
      <c r="B8" s="685">
        <v>394</v>
      </c>
      <c r="C8" s="672" t="s">
        <v>836</v>
      </c>
      <c r="D8" s="676" t="s">
        <v>331</v>
      </c>
      <c r="E8" s="676" t="s">
        <v>332</v>
      </c>
      <c r="F8" s="686"/>
      <c r="G8" s="681"/>
      <c r="H8" s="675">
        <v>1</v>
      </c>
      <c r="I8" s="679"/>
      <c r="J8" s="679"/>
      <c r="K8" s="679"/>
      <c r="L8" s="677"/>
      <c r="M8" s="679"/>
      <c r="N8" s="679"/>
      <c r="O8" s="679"/>
      <c r="P8" s="680"/>
      <c r="Q8" s="678"/>
      <c r="R8" s="678"/>
    </row>
    <row r="9" spans="1:20" ht="15" x14ac:dyDescent="0.25">
      <c r="A9" s="670" t="s">
        <v>678</v>
      </c>
      <c r="B9" s="671">
        <v>72</v>
      </c>
      <c r="C9" s="672" t="s">
        <v>836</v>
      </c>
      <c r="D9" s="673" t="s">
        <v>333</v>
      </c>
      <c r="E9" s="673" t="s">
        <v>334</v>
      </c>
      <c r="F9" s="674"/>
      <c r="G9" s="323"/>
      <c r="H9" s="675">
        <v>3</v>
      </c>
      <c r="I9" s="679"/>
      <c r="J9" s="679"/>
      <c r="K9" s="679"/>
      <c r="L9" s="677"/>
      <c r="M9" s="679"/>
      <c r="N9" s="679"/>
      <c r="O9" s="679"/>
      <c r="P9" s="680"/>
      <c r="Q9" s="678"/>
      <c r="R9" s="678"/>
    </row>
    <row r="10" spans="1:20" ht="15" x14ac:dyDescent="0.25">
      <c r="A10" s="670" t="s">
        <v>335</v>
      </c>
      <c r="B10" s="671">
        <v>33</v>
      </c>
      <c r="C10" s="672" t="s">
        <v>836</v>
      </c>
      <c r="D10" s="673" t="s">
        <v>336</v>
      </c>
      <c r="E10" s="673" t="s">
        <v>337</v>
      </c>
      <c r="F10" s="674"/>
      <c r="G10" s="323"/>
      <c r="H10" s="675">
        <v>5</v>
      </c>
      <c r="I10" s="679"/>
      <c r="J10" s="679"/>
      <c r="K10" s="679"/>
      <c r="L10" s="677"/>
      <c r="M10" s="679"/>
      <c r="N10" s="679"/>
      <c r="O10" s="679"/>
      <c r="P10" s="680"/>
      <c r="Q10" s="678"/>
      <c r="R10" s="678"/>
    </row>
    <row r="11" spans="1:20" ht="15" x14ac:dyDescent="0.25">
      <c r="A11" s="670" t="s">
        <v>338</v>
      </c>
      <c r="B11" s="671">
        <v>485</v>
      </c>
      <c r="C11" s="672" t="s">
        <v>836</v>
      </c>
      <c r="D11" s="673" t="s">
        <v>339</v>
      </c>
      <c r="E11" s="673" t="s">
        <v>340</v>
      </c>
      <c r="F11" s="674"/>
      <c r="G11" s="323"/>
      <c r="H11" s="675">
        <v>6</v>
      </c>
      <c r="I11" s="682"/>
      <c r="J11" s="675"/>
      <c r="K11" s="675"/>
      <c r="L11" s="675"/>
      <c r="M11" s="678"/>
      <c r="N11" s="678"/>
      <c r="O11" s="678"/>
      <c r="P11" s="683"/>
      <c r="Q11" s="678"/>
      <c r="R11" s="678"/>
    </row>
    <row r="12" spans="1:20" ht="15" x14ac:dyDescent="0.25">
      <c r="A12" s="670" t="s">
        <v>341</v>
      </c>
      <c r="B12" s="671">
        <v>55</v>
      </c>
      <c r="C12" s="672" t="s">
        <v>836</v>
      </c>
      <c r="D12" s="673" t="s">
        <v>721</v>
      </c>
      <c r="E12" s="673" t="s">
        <v>840</v>
      </c>
      <c r="F12" s="674"/>
      <c r="G12" s="323"/>
      <c r="H12" s="675">
        <v>6</v>
      </c>
      <c r="I12" s="679"/>
      <c r="J12" s="679"/>
      <c r="K12" s="679"/>
      <c r="L12" s="677"/>
      <c r="M12" s="679"/>
      <c r="N12" s="679"/>
      <c r="O12" s="679"/>
      <c r="P12" s="680"/>
      <c r="Q12" s="678"/>
      <c r="R12" s="678"/>
    </row>
    <row r="13" spans="1:20" ht="15" x14ac:dyDescent="0.25">
      <c r="A13" s="670" t="s">
        <v>342</v>
      </c>
      <c r="B13" s="671">
        <v>477</v>
      </c>
      <c r="C13" s="672" t="s">
        <v>836</v>
      </c>
      <c r="D13" s="673" t="s">
        <v>343</v>
      </c>
      <c r="E13" s="673" t="s">
        <v>344</v>
      </c>
      <c r="F13" s="674"/>
      <c r="G13" s="673"/>
      <c r="H13" s="675">
        <v>6</v>
      </c>
      <c r="I13" s="763"/>
      <c r="J13" s="763"/>
      <c r="K13" s="763"/>
      <c r="L13" s="763"/>
      <c r="M13" s="678"/>
      <c r="N13" s="678"/>
      <c r="O13" s="678"/>
      <c r="P13" s="683"/>
      <c r="Q13" s="678"/>
      <c r="R13" s="678"/>
    </row>
    <row r="14" spans="1:20" ht="15" x14ac:dyDescent="0.25">
      <c r="A14" s="670" t="s">
        <v>345</v>
      </c>
      <c r="B14" s="671">
        <v>61</v>
      </c>
      <c r="C14" s="672" t="s">
        <v>836</v>
      </c>
      <c r="D14" s="673" t="s">
        <v>346</v>
      </c>
      <c r="E14" s="673" t="s">
        <v>347</v>
      </c>
      <c r="F14" s="674"/>
      <c r="G14" s="681"/>
      <c r="H14" s="675">
        <v>4</v>
      </c>
      <c r="I14" s="679"/>
      <c r="J14" s="679"/>
      <c r="K14" s="679"/>
      <c r="L14" s="677"/>
      <c r="M14" s="679"/>
      <c r="N14" s="679"/>
      <c r="O14" s="679"/>
      <c r="P14" s="680"/>
      <c r="Q14" s="678"/>
      <c r="R14" s="678"/>
    </row>
    <row r="15" spans="1:20" ht="15" x14ac:dyDescent="0.25">
      <c r="A15" s="670" t="s">
        <v>348</v>
      </c>
      <c r="B15" s="671">
        <v>234</v>
      </c>
      <c r="C15" s="672" t="s">
        <v>836</v>
      </c>
      <c r="D15" s="673" t="s">
        <v>349</v>
      </c>
      <c r="E15" s="673" t="s">
        <v>350</v>
      </c>
      <c r="F15" s="674"/>
      <c r="G15" s="681"/>
      <c r="H15" s="675">
        <v>4</v>
      </c>
      <c r="I15" s="679"/>
      <c r="J15" s="679"/>
      <c r="K15" s="679"/>
      <c r="L15" s="677"/>
      <c r="M15" s="679"/>
      <c r="N15" s="679"/>
      <c r="O15" s="679"/>
      <c r="P15" s="680"/>
      <c r="Q15" s="678"/>
      <c r="R15" s="678"/>
    </row>
    <row r="16" spans="1:20" ht="15" x14ac:dyDescent="0.25">
      <c r="A16" s="670" t="s">
        <v>351</v>
      </c>
      <c r="B16" s="671">
        <v>1</v>
      </c>
      <c r="C16" s="672" t="s">
        <v>836</v>
      </c>
      <c r="D16" s="673" t="s">
        <v>832</v>
      </c>
      <c r="E16" s="673" t="s">
        <v>352</v>
      </c>
      <c r="F16" s="674"/>
      <c r="G16" s="681"/>
      <c r="H16" s="675">
        <v>3</v>
      </c>
      <c r="I16" s="679"/>
      <c r="J16" s="679"/>
      <c r="K16" s="679"/>
      <c r="L16" s="677"/>
      <c r="M16" s="679"/>
      <c r="N16" s="679"/>
      <c r="O16" s="679"/>
      <c r="P16" s="680"/>
      <c r="Q16" s="678"/>
      <c r="R16" s="678"/>
    </row>
    <row r="17" spans="1:18" ht="15" x14ac:dyDescent="0.25">
      <c r="A17" s="670" t="s">
        <v>353</v>
      </c>
      <c r="B17" s="671">
        <v>93</v>
      </c>
      <c r="C17" s="672" t="s">
        <v>836</v>
      </c>
      <c r="D17" s="673" t="s">
        <v>354</v>
      </c>
      <c r="E17" s="673" t="s">
        <v>355</v>
      </c>
      <c r="F17" s="674"/>
      <c r="G17" s="673"/>
      <c r="H17" s="675">
        <v>6</v>
      </c>
      <c r="I17" s="679"/>
      <c r="J17" s="679"/>
      <c r="K17" s="679"/>
      <c r="L17" s="677"/>
      <c r="M17" s="679"/>
      <c r="N17" s="679"/>
      <c r="O17" s="679"/>
      <c r="P17" s="680"/>
      <c r="Q17" s="678"/>
      <c r="R17" s="678"/>
    </row>
    <row r="18" spans="1:18" ht="15" x14ac:dyDescent="0.25">
      <c r="A18" s="684" t="s">
        <v>681</v>
      </c>
      <c r="B18" s="685">
        <v>101</v>
      </c>
      <c r="C18" s="672" t="s">
        <v>836</v>
      </c>
      <c r="D18" s="676" t="s">
        <v>356</v>
      </c>
      <c r="E18" s="676" t="s">
        <v>357</v>
      </c>
      <c r="F18" s="686"/>
      <c r="G18" s="681"/>
      <c r="H18" s="675">
        <v>1</v>
      </c>
      <c r="I18" s="679"/>
      <c r="J18" s="679"/>
      <c r="K18" s="679"/>
      <c r="L18" s="677"/>
      <c r="M18" s="679"/>
      <c r="N18" s="679"/>
      <c r="O18" s="679"/>
      <c r="P18" s="680"/>
      <c r="Q18" s="678"/>
      <c r="R18" s="678"/>
    </row>
    <row r="19" spans="1:18" x14ac:dyDescent="0.35">
      <c r="A19" s="670" t="s">
        <v>358</v>
      </c>
      <c r="B19" s="671">
        <v>365</v>
      </c>
      <c r="C19" s="672" t="s">
        <v>836</v>
      </c>
      <c r="D19" s="673" t="s">
        <v>359</v>
      </c>
      <c r="E19" s="673" t="s">
        <v>360</v>
      </c>
      <c r="F19" s="674"/>
      <c r="G19" s="681"/>
      <c r="H19" s="675">
        <v>3</v>
      </c>
      <c r="I19" s="679"/>
      <c r="J19" s="679"/>
      <c r="K19" s="679"/>
      <c r="L19" s="677"/>
      <c r="M19" s="679"/>
      <c r="N19" s="679"/>
      <c r="O19" s="679"/>
      <c r="P19" s="680"/>
      <c r="Q19" s="678"/>
      <c r="R19" s="678"/>
    </row>
    <row r="20" spans="1:18" ht="15" x14ac:dyDescent="0.25">
      <c r="A20" s="670" t="s">
        <v>361</v>
      </c>
      <c r="B20" s="671">
        <v>412</v>
      </c>
      <c r="C20" s="672" t="s">
        <v>836</v>
      </c>
      <c r="D20" s="673" t="s">
        <v>362</v>
      </c>
      <c r="E20" s="673" t="s">
        <v>363</v>
      </c>
      <c r="F20" s="674"/>
      <c r="G20" s="681"/>
      <c r="H20" s="675">
        <v>4</v>
      </c>
      <c r="I20" s="679"/>
      <c r="J20" s="679"/>
      <c r="K20" s="679"/>
      <c r="L20" s="677"/>
      <c r="M20" s="679"/>
      <c r="N20" s="679"/>
      <c r="O20" s="679"/>
      <c r="P20" s="680"/>
      <c r="Q20" s="678"/>
      <c r="R20" s="678"/>
    </row>
    <row r="21" spans="1:18" ht="15" x14ac:dyDescent="0.25">
      <c r="A21" s="670" t="s">
        <v>300</v>
      </c>
      <c r="B21" s="671">
        <v>111</v>
      </c>
      <c r="C21" s="672" t="s">
        <v>836</v>
      </c>
      <c r="D21" s="673" t="s">
        <v>364</v>
      </c>
      <c r="E21" s="673" t="s">
        <v>365</v>
      </c>
      <c r="F21" s="674"/>
      <c r="G21" s="673"/>
      <c r="H21" s="675">
        <v>6</v>
      </c>
      <c r="I21" s="679"/>
      <c r="J21" s="679"/>
      <c r="K21" s="679"/>
      <c r="L21" s="677"/>
      <c r="M21" s="679"/>
      <c r="N21" s="679"/>
      <c r="O21" s="679"/>
      <c r="P21" s="687"/>
      <c r="Q21" s="678"/>
      <c r="R21" s="678"/>
    </row>
    <row r="22" spans="1:18" ht="15" x14ac:dyDescent="0.25">
      <c r="A22" s="670" t="s">
        <v>366</v>
      </c>
      <c r="B22" s="671">
        <v>132</v>
      </c>
      <c r="C22" s="672" t="s">
        <v>836</v>
      </c>
      <c r="D22" s="673" t="s">
        <v>626</v>
      </c>
      <c r="E22" s="673" t="s">
        <v>895</v>
      </c>
      <c r="F22" s="674"/>
      <c r="G22" s="323"/>
      <c r="H22" s="675">
        <v>3</v>
      </c>
      <c r="I22" s="679"/>
      <c r="J22" s="679"/>
      <c r="K22" s="679"/>
      <c r="L22" s="677"/>
      <c r="M22" s="679"/>
      <c r="N22" s="679"/>
      <c r="O22" s="679"/>
      <c r="P22" s="680"/>
      <c r="Q22" s="678"/>
      <c r="R22" s="678"/>
    </row>
    <row r="23" spans="1:18" ht="15" x14ac:dyDescent="0.25">
      <c r="A23" s="670" t="s">
        <v>367</v>
      </c>
      <c r="B23" s="671">
        <v>121</v>
      </c>
      <c r="C23" s="672" t="s">
        <v>836</v>
      </c>
      <c r="D23" s="673" t="s">
        <v>53</v>
      </c>
      <c r="E23" s="673" t="s">
        <v>368</v>
      </c>
      <c r="F23" s="674"/>
      <c r="G23" s="323"/>
      <c r="H23" s="675">
        <v>4</v>
      </c>
      <c r="I23" s="679"/>
      <c r="J23" s="679"/>
      <c r="K23" s="679"/>
      <c r="L23" s="677"/>
      <c r="M23" s="679"/>
      <c r="N23" s="679"/>
      <c r="O23" s="679"/>
      <c r="P23" s="680"/>
      <c r="Q23" s="678"/>
      <c r="R23" s="678"/>
    </row>
    <row r="24" spans="1:18" x14ac:dyDescent="0.35">
      <c r="A24" s="670" t="s">
        <v>369</v>
      </c>
      <c r="B24" s="671">
        <v>432</v>
      </c>
      <c r="C24" s="672" t="s">
        <v>836</v>
      </c>
      <c r="D24" s="673" t="s">
        <v>831</v>
      </c>
      <c r="E24" s="673" t="s">
        <v>370</v>
      </c>
      <c r="F24" s="674"/>
      <c r="G24" s="323"/>
      <c r="H24" s="675">
        <v>3</v>
      </c>
      <c r="I24" s="679"/>
      <c r="J24" s="679"/>
      <c r="K24" s="679"/>
      <c r="L24" s="677"/>
      <c r="M24" s="679"/>
      <c r="N24" s="679"/>
      <c r="O24" s="679"/>
      <c r="P24" s="680"/>
      <c r="Q24" s="678"/>
      <c r="R24" s="678"/>
    </row>
    <row r="25" spans="1:18" x14ac:dyDescent="0.35">
      <c r="A25" s="670" t="s">
        <v>371</v>
      </c>
      <c r="B25" s="671">
        <v>422</v>
      </c>
      <c r="C25" s="672" t="s">
        <v>836</v>
      </c>
      <c r="D25" s="673" t="s">
        <v>372</v>
      </c>
      <c r="E25" s="673" t="s">
        <v>373</v>
      </c>
      <c r="F25" s="674"/>
      <c r="G25" s="681"/>
      <c r="H25" s="675">
        <v>3</v>
      </c>
      <c r="I25" s="679"/>
      <c r="J25" s="679"/>
      <c r="K25" s="679"/>
      <c r="L25" s="677"/>
      <c r="M25" s="679"/>
      <c r="N25" s="679"/>
      <c r="O25" s="679"/>
      <c r="P25" s="680"/>
      <c r="Q25" s="678"/>
      <c r="R25" s="678"/>
    </row>
    <row r="26" spans="1:18" x14ac:dyDescent="0.35">
      <c r="A26" s="670" t="s">
        <v>374</v>
      </c>
      <c r="B26" s="671">
        <v>151</v>
      </c>
      <c r="C26" s="672" t="s">
        <v>836</v>
      </c>
      <c r="D26" s="673" t="s">
        <v>843</v>
      </c>
      <c r="E26" s="673" t="s">
        <v>844</v>
      </c>
      <c r="F26" s="674"/>
      <c r="G26" s="323"/>
      <c r="H26" s="675">
        <v>4</v>
      </c>
      <c r="I26" s="679"/>
      <c r="J26" s="679"/>
      <c r="K26" s="679"/>
      <c r="L26" s="677"/>
      <c r="M26" s="679"/>
      <c r="N26" s="679"/>
      <c r="O26" s="679"/>
      <c r="P26" s="680"/>
      <c r="Q26" s="678"/>
      <c r="R26" s="678"/>
    </row>
    <row r="27" spans="1:18" x14ac:dyDescent="0.35">
      <c r="A27" s="670" t="s">
        <v>375</v>
      </c>
      <c r="B27" s="671">
        <v>417</v>
      </c>
      <c r="C27" s="672" t="s">
        <v>836</v>
      </c>
      <c r="D27" s="673" t="s">
        <v>376</v>
      </c>
      <c r="E27" s="673" t="s">
        <v>377</v>
      </c>
      <c r="F27" s="674"/>
      <c r="G27" s="681"/>
      <c r="H27" s="675">
        <v>4</v>
      </c>
      <c r="I27" s="688"/>
      <c r="J27" s="688"/>
      <c r="K27" s="688"/>
      <c r="L27" s="677"/>
      <c r="M27" s="688"/>
      <c r="N27" s="688"/>
      <c r="O27" s="688"/>
      <c r="P27" s="680"/>
      <c r="Q27" s="678"/>
      <c r="R27" s="678"/>
    </row>
    <row r="28" spans="1:18" x14ac:dyDescent="0.35">
      <c r="A28" s="670" t="s">
        <v>378</v>
      </c>
      <c r="B28" s="671">
        <v>181</v>
      </c>
      <c r="C28" s="672" t="s">
        <v>836</v>
      </c>
      <c r="D28" s="673" t="s">
        <v>379</v>
      </c>
      <c r="E28" s="673" t="s">
        <v>380</v>
      </c>
      <c r="F28" s="674"/>
      <c r="G28" s="323"/>
      <c r="H28" s="675">
        <v>6</v>
      </c>
      <c r="I28" s="679"/>
      <c r="J28" s="679"/>
      <c r="K28" s="679"/>
      <c r="L28" s="677"/>
      <c r="M28" s="679"/>
      <c r="N28" s="679"/>
      <c r="O28" s="679"/>
      <c r="P28" s="680"/>
      <c r="Q28" s="678"/>
      <c r="R28" s="678"/>
    </row>
    <row r="29" spans="1:18" x14ac:dyDescent="0.35">
      <c r="A29" s="670" t="s">
        <v>381</v>
      </c>
      <c r="B29" s="671">
        <v>483</v>
      </c>
      <c r="C29" s="672" t="s">
        <v>836</v>
      </c>
      <c r="D29" s="673" t="s">
        <v>382</v>
      </c>
      <c r="E29" s="673" t="s">
        <v>383</v>
      </c>
      <c r="F29" s="674"/>
      <c r="G29" s="673"/>
      <c r="H29" s="675">
        <v>5</v>
      </c>
      <c r="I29" s="675"/>
      <c r="J29" s="675"/>
      <c r="K29" s="675"/>
      <c r="L29" s="675"/>
      <c r="M29" s="678"/>
      <c r="N29" s="678"/>
      <c r="O29" s="678"/>
      <c r="P29" s="683"/>
      <c r="Q29" s="678"/>
      <c r="R29" s="678"/>
    </row>
    <row r="30" spans="1:18" x14ac:dyDescent="0.35">
      <c r="A30" s="689" t="s">
        <v>384</v>
      </c>
      <c r="B30" s="671">
        <v>161</v>
      </c>
      <c r="C30" s="672" t="s">
        <v>836</v>
      </c>
      <c r="D30" s="673" t="s">
        <v>909</v>
      </c>
      <c r="E30" s="673" t="s">
        <v>910</v>
      </c>
      <c r="F30" s="674"/>
      <c r="G30" s="323"/>
      <c r="H30" s="675">
        <v>6</v>
      </c>
      <c r="I30" s="679"/>
      <c r="J30" s="679"/>
      <c r="K30" s="679"/>
      <c r="L30" s="677"/>
      <c r="M30" s="679"/>
      <c r="N30" s="679"/>
      <c r="O30" s="679"/>
      <c r="P30" s="680"/>
      <c r="Q30" s="678"/>
      <c r="R30" s="678"/>
    </row>
    <row r="31" spans="1:18" x14ac:dyDescent="0.35">
      <c r="A31" s="684" t="s">
        <v>385</v>
      </c>
      <c r="B31" s="685">
        <v>271</v>
      </c>
      <c r="C31" s="672" t="s">
        <v>836</v>
      </c>
      <c r="D31" s="676" t="s">
        <v>386</v>
      </c>
      <c r="E31" s="676" t="s">
        <v>387</v>
      </c>
      <c r="F31" s="686"/>
      <c r="G31" s="681"/>
      <c r="H31" s="675">
        <v>1</v>
      </c>
      <c r="I31" s="679"/>
      <c r="J31" s="679"/>
      <c r="K31" s="679"/>
      <c r="L31" s="677"/>
      <c r="M31" s="679"/>
      <c r="N31" s="679"/>
      <c r="O31" s="679"/>
      <c r="P31" s="680"/>
      <c r="Q31" s="678"/>
      <c r="R31" s="678"/>
    </row>
    <row r="32" spans="1:18" x14ac:dyDescent="0.35">
      <c r="A32" s="684" t="s">
        <v>388</v>
      </c>
      <c r="B32" s="685">
        <v>491</v>
      </c>
      <c r="C32" s="672" t="s">
        <v>836</v>
      </c>
      <c r="D32" s="676" t="s">
        <v>389</v>
      </c>
      <c r="E32" s="676" t="s">
        <v>390</v>
      </c>
      <c r="F32" s="686"/>
      <c r="G32" s="678"/>
      <c r="H32" s="675">
        <v>1</v>
      </c>
      <c r="I32" s="682"/>
      <c r="J32" s="675"/>
      <c r="K32" s="675"/>
      <c r="L32" s="675"/>
      <c r="M32" s="678"/>
      <c r="N32" s="678"/>
      <c r="O32" s="678"/>
      <c r="P32" s="683"/>
      <c r="Q32" s="678"/>
      <c r="R32" s="678"/>
    </row>
    <row r="33" spans="1:18" x14ac:dyDescent="0.35">
      <c r="A33" s="690" t="s">
        <v>391</v>
      </c>
      <c r="B33" s="671">
        <v>455</v>
      </c>
      <c r="C33" s="672" t="s">
        <v>836</v>
      </c>
      <c r="D33" s="673" t="s">
        <v>900</v>
      </c>
      <c r="E33" s="673" t="s">
        <v>637</v>
      </c>
      <c r="F33" s="674"/>
      <c r="G33" s="323"/>
      <c r="H33" s="675">
        <v>3</v>
      </c>
      <c r="I33" s="679"/>
      <c r="J33" s="679"/>
      <c r="K33" s="679"/>
      <c r="L33" s="677"/>
      <c r="M33" s="679"/>
      <c r="N33" s="679"/>
      <c r="O33" s="679"/>
      <c r="P33" s="680"/>
      <c r="Q33" s="678"/>
      <c r="R33" s="678"/>
    </row>
    <row r="34" spans="1:18" x14ac:dyDescent="0.35">
      <c r="A34" s="670" t="s">
        <v>392</v>
      </c>
      <c r="B34" s="671">
        <v>555</v>
      </c>
      <c r="C34" s="672" t="s">
        <v>836</v>
      </c>
      <c r="D34" s="673" t="s">
        <v>393</v>
      </c>
      <c r="E34" s="673" t="s">
        <v>394</v>
      </c>
      <c r="F34" s="674"/>
      <c r="G34" s="681"/>
      <c r="H34" s="675">
        <v>3</v>
      </c>
      <c r="I34" s="682"/>
      <c r="J34" s="675"/>
      <c r="K34" s="675"/>
      <c r="L34" s="675"/>
      <c r="M34" s="678"/>
      <c r="N34" s="678"/>
      <c r="O34" s="678"/>
      <c r="P34" s="683"/>
      <c r="Q34" s="678"/>
      <c r="R34" s="678"/>
    </row>
    <row r="35" spans="1:18" x14ac:dyDescent="0.35">
      <c r="A35" s="691" t="s">
        <v>395</v>
      </c>
      <c r="B35" s="671">
        <v>242</v>
      </c>
      <c r="C35" s="672" t="s">
        <v>836</v>
      </c>
      <c r="D35" s="673" t="s">
        <v>396</v>
      </c>
      <c r="E35" s="673" t="s">
        <v>397</v>
      </c>
      <c r="F35" s="674"/>
      <c r="G35" s="678"/>
      <c r="H35" s="675">
        <v>2</v>
      </c>
      <c r="I35" s="679"/>
      <c r="J35" s="679"/>
      <c r="K35" s="679"/>
      <c r="L35" s="677"/>
      <c r="M35" s="679"/>
      <c r="N35" s="679"/>
      <c r="O35" s="679"/>
      <c r="P35" s="680"/>
      <c r="Q35" s="678"/>
      <c r="R35" s="678"/>
    </row>
    <row r="36" spans="1:18" x14ac:dyDescent="0.35">
      <c r="A36" s="670" t="s">
        <v>398</v>
      </c>
      <c r="B36" s="671">
        <v>13</v>
      </c>
      <c r="C36" s="672" t="s">
        <v>836</v>
      </c>
      <c r="D36" s="673" t="s">
        <v>399</v>
      </c>
      <c r="E36" s="673" t="s">
        <v>400</v>
      </c>
      <c r="F36" s="674"/>
      <c r="G36" s="678"/>
      <c r="H36" s="675">
        <v>3</v>
      </c>
      <c r="I36" s="679"/>
      <c r="J36" s="679"/>
      <c r="K36" s="679"/>
      <c r="L36" s="677"/>
      <c r="M36" s="679"/>
      <c r="N36" s="679"/>
      <c r="O36" s="679"/>
      <c r="P36" s="680"/>
      <c r="Q36" s="678"/>
      <c r="R36" s="678"/>
    </row>
    <row r="37" spans="1:18" x14ac:dyDescent="0.35">
      <c r="A37" s="670" t="s">
        <v>401</v>
      </c>
      <c r="B37" s="671">
        <v>342</v>
      </c>
      <c r="C37" s="672" t="s">
        <v>836</v>
      </c>
      <c r="D37" s="673" t="s">
        <v>402</v>
      </c>
      <c r="E37" s="673" t="s">
        <v>403</v>
      </c>
      <c r="F37" s="674"/>
      <c r="G37" s="323"/>
      <c r="H37" s="675">
        <v>2</v>
      </c>
      <c r="I37" s="679"/>
      <c r="J37" s="679"/>
      <c r="K37" s="679"/>
      <c r="L37" s="677"/>
      <c r="M37" s="679"/>
      <c r="N37" s="679"/>
      <c r="O37" s="679"/>
      <c r="P37" s="680"/>
      <c r="Q37" s="678"/>
      <c r="R37" s="678"/>
    </row>
    <row r="38" spans="1:18" x14ac:dyDescent="0.35">
      <c r="A38" s="670" t="s">
        <v>404</v>
      </c>
      <c r="B38" s="692">
        <v>314</v>
      </c>
      <c r="C38" s="672" t="s">
        <v>836</v>
      </c>
      <c r="D38" s="673" t="s">
        <v>405</v>
      </c>
      <c r="E38" s="673" t="s">
        <v>406</v>
      </c>
      <c r="F38" s="674"/>
      <c r="G38" s="323"/>
      <c r="H38" s="675">
        <v>4</v>
      </c>
      <c r="I38" s="679"/>
      <c r="J38" s="679"/>
      <c r="K38" s="679"/>
      <c r="L38" s="677"/>
      <c r="M38" s="679"/>
      <c r="N38" s="679"/>
      <c r="O38" s="679"/>
      <c r="P38" s="680"/>
      <c r="Q38" s="678"/>
      <c r="R38" s="678"/>
    </row>
    <row r="39" spans="1:18" x14ac:dyDescent="0.35">
      <c r="A39" s="670" t="s">
        <v>407</v>
      </c>
      <c r="B39" s="671">
        <v>221</v>
      </c>
      <c r="C39" s="672" t="s">
        <v>836</v>
      </c>
      <c r="D39" s="673" t="s">
        <v>408</v>
      </c>
      <c r="E39" s="673" t="s">
        <v>409</v>
      </c>
      <c r="F39" s="674"/>
      <c r="G39" s="681"/>
      <c r="H39" s="675">
        <v>3</v>
      </c>
      <c r="I39" s="679"/>
      <c r="J39" s="679"/>
      <c r="K39" s="679"/>
      <c r="L39" s="677"/>
      <c r="M39" s="679"/>
      <c r="N39" s="679"/>
      <c r="O39" s="679"/>
      <c r="P39" s="680"/>
      <c r="Q39" s="678"/>
      <c r="R39" s="678"/>
    </row>
    <row r="40" spans="1:18" x14ac:dyDescent="0.35">
      <c r="A40" s="670" t="s">
        <v>410</v>
      </c>
      <c r="B40" s="671">
        <v>456</v>
      </c>
      <c r="C40" s="672" t="s">
        <v>836</v>
      </c>
      <c r="D40" s="673" t="s">
        <v>411</v>
      </c>
      <c r="E40" s="673" t="s">
        <v>412</v>
      </c>
      <c r="F40" s="674"/>
      <c r="G40" s="681"/>
      <c r="H40" s="675">
        <v>3</v>
      </c>
      <c r="I40" s="679"/>
      <c r="J40" s="679"/>
      <c r="K40" s="679"/>
      <c r="L40" s="677"/>
      <c r="M40" s="679"/>
      <c r="N40" s="679"/>
      <c r="O40" s="679"/>
      <c r="P40" s="680"/>
      <c r="Q40" s="678"/>
      <c r="R40" s="678"/>
    </row>
    <row r="41" spans="1:18" x14ac:dyDescent="0.35">
      <c r="A41" s="670" t="s">
        <v>413</v>
      </c>
      <c r="B41" s="671">
        <v>413</v>
      </c>
      <c r="C41" s="672" t="s">
        <v>836</v>
      </c>
      <c r="D41" s="673" t="s">
        <v>414</v>
      </c>
      <c r="E41" s="673" t="s">
        <v>415</v>
      </c>
      <c r="F41" s="674"/>
      <c r="G41" s="681"/>
      <c r="H41" s="675">
        <v>4</v>
      </c>
      <c r="I41" s="679"/>
      <c r="J41" s="679"/>
      <c r="K41" s="679"/>
      <c r="L41" s="677"/>
      <c r="M41" s="679"/>
      <c r="N41" s="679"/>
      <c r="O41" s="679"/>
      <c r="P41" s="680"/>
      <c r="Q41" s="678"/>
      <c r="R41" s="678"/>
    </row>
    <row r="42" spans="1:18" x14ac:dyDescent="0.35">
      <c r="A42" s="670" t="s">
        <v>416</v>
      </c>
      <c r="B42" s="671">
        <v>59</v>
      </c>
      <c r="C42" s="672" t="s">
        <v>836</v>
      </c>
      <c r="D42" s="673" t="s">
        <v>417</v>
      </c>
      <c r="E42" s="673" t="s">
        <v>418</v>
      </c>
      <c r="F42" s="674"/>
      <c r="G42" s="673"/>
      <c r="H42" s="675">
        <v>6</v>
      </c>
      <c r="I42" s="679"/>
      <c r="J42" s="679"/>
      <c r="K42" s="679"/>
      <c r="L42" s="677"/>
      <c r="M42" s="679"/>
      <c r="N42" s="679"/>
      <c r="O42" s="679"/>
      <c r="P42" s="680"/>
      <c r="Q42" s="678"/>
      <c r="R42" s="678"/>
    </row>
    <row r="43" spans="1:18" x14ac:dyDescent="0.35">
      <c r="A43" s="684" t="s">
        <v>419</v>
      </c>
      <c r="B43" s="685">
        <v>487</v>
      </c>
      <c r="C43" s="672" t="s">
        <v>836</v>
      </c>
      <c r="D43" s="676" t="s">
        <v>420</v>
      </c>
      <c r="E43" s="676" t="s">
        <v>421</v>
      </c>
      <c r="F43" s="686"/>
      <c r="G43" s="681"/>
      <c r="H43" s="675">
        <v>1</v>
      </c>
      <c r="I43" s="682"/>
      <c r="J43" s="675"/>
      <c r="K43" s="675"/>
      <c r="L43" s="675"/>
      <c r="M43" s="678"/>
      <c r="N43" s="678"/>
      <c r="O43" s="678"/>
      <c r="P43" s="683"/>
      <c r="Q43" s="678"/>
      <c r="R43" s="678"/>
    </row>
    <row r="44" spans="1:18" x14ac:dyDescent="0.35">
      <c r="A44" s="670" t="s">
        <v>422</v>
      </c>
      <c r="B44" s="671">
        <v>215</v>
      </c>
      <c r="C44" s="672" t="s">
        <v>836</v>
      </c>
      <c r="D44" s="673" t="s">
        <v>405</v>
      </c>
      <c r="E44" s="673" t="s">
        <v>423</v>
      </c>
      <c r="F44" s="674"/>
      <c r="G44" s="673"/>
      <c r="H44" s="675">
        <v>6</v>
      </c>
      <c r="I44" s="679"/>
      <c r="J44" s="679"/>
      <c r="K44" s="679"/>
      <c r="L44" s="677"/>
      <c r="M44" s="679"/>
      <c r="N44" s="679"/>
      <c r="O44" s="679"/>
      <c r="P44" s="680"/>
      <c r="Q44" s="678"/>
      <c r="R44" s="678"/>
    </row>
    <row r="45" spans="1:18" x14ac:dyDescent="0.35">
      <c r="A45" s="670" t="s">
        <v>424</v>
      </c>
      <c r="B45" s="671">
        <v>373</v>
      </c>
      <c r="C45" s="672" t="s">
        <v>836</v>
      </c>
      <c r="D45" s="673" t="s">
        <v>898</v>
      </c>
      <c r="E45" s="673" t="s">
        <v>899</v>
      </c>
      <c r="F45" s="674"/>
      <c r="G45" s="323"/>
      <c r="H45" s="675">
        <v>3</v>
      </c>
      <c r="I45" s="679"/>
      <c r="J45" s="679"/>
      <c r="K45" s="679"/>
      <c r="L45" s="677"/>
      <c r="M45" s="679"/>
      <c r="N45" s="679"/>
      <c r="O45" s="679"/>
      <c r="P45" s="680"/>
      <c r="Q45" s="678"/>
      <c r="R45" s="678"/>
    </row>
    <row r="46" spans="1:18" x14ac:dyDescent="0.35">
      <c r="A46" s="670" t="s">
        <v>427</v>
      </c>
      <c r="B46" s="671">
        <v>71</v>
      </c>
      <c r="C46" s="672" t="s">
        <v>836</v>
      </c>
      <c r="D46" s="673" t="s">
        <v>428</v>
      </c>
      <c r="E46" s="673" t="s">
        <v>429</v>
      </c>
      <c r="F46" s="674"/>
      <c r="G46" s="681"/>
      <c r="H46" s="675">
        <v>3</v>
      </c>
      <c r="I46" s="679"/>
      <c r="J46" s="679"/>
      <c r="K46" s="679"/>
      <c r="L46" s="677"/>
      <c r="M46" s="679"/>
      <c r="N46" s="679"/>
      <c r="O46" s="679"/>
      <c r="P46" s="680"/>
      <c r="Q46" s="678"/>
      <c r="R46" s="678"/>
    </row>
    <row r="47" spans="1:18" x14ac:dyDescent="0.35">
      <c r="A47" s="670" t="s">
        <v>430</v>
      </c>
      <c r="B47" s="671">
        <v>282</v>
      </c>
      <c r="C47" s="672" t="s">
        <v>836</v>
      </c>
      <c r="D47" s="673" t="s">
        <v>431</v>
      </c>
      <c r="E47" s="673" t="s">
        <v>432</v>
      </c>
      <c r="F47" s="674"/>
      <c r="G47" s="323"/>
      <c r="H47" s="675">
        <v>2</v>
      </c>
      <c r="I47" s="679"/>
      <c r="J47" s="679"/>
      <c r="K47" s="679"/>
      <c r="L47" s="677"/>
      <c r="M47" s="679"/>
      <c r="N47" s="679"/>
      <c r="O47" s="679"/>
      <c r="P47" s="680"/>
      <c r="Q47" s="678"/>
      <c r="R47" s="678"/>
    </row>
    <row r="48" spans="1:18" x14ac:dyDescent="0.35">
      <c r="A48" s="689" t="s">
        <v>433</v>
      </c>
      <c r="B48" s="671">
        <v>192</v>
      </c>
      <c r="C48" s="672" t="s">
        <v>836</v>
      </c>
      <c r="D48" s="673" t="s">
        <v>434</v>
      </c>
      <c r="E48" s="673" t="s">
        <v>435</v>
      </c>
      <c r="F48" s="674"/>
      <c r="G48" s="681"/>
      <c r="H48" s="675">
        <v>4</v>
      </c>
      <c r="I48" s="676"/>
      <c r="J48" s="676"/>
      <c r="K48" s="676"/>
      <c r="L48" s="677"/>
      <c r="M48" s="676"/>
      <c r="N48" s="676"/>
      <c r="O48" s="676"/>
      <c r="P48" s="687"/>
      <c r="Q48" s="678"/>
      <c r="R48" s="678"/>
    </row>
    <row r="49" spans="1:18" x14ac:dyDescent="0.35">
      <c r="A49" s="670" t="s">
        <v>437</v>
      </c>
      <c r="B49" s="671">
        <v>231</v>
      </c>
      <c r="C49" s="672" t="s">
        <v>836</v>
      </c>
      <c r="D49" s="639" t="s">
        <v>889</v>
      </c>
      <c r="E49" s="673" t="s">
        <v>890</v>
      </c>
      <c r="F49" s="674"/>
      <c r="G49" s="323"/>
      <c r="H49" s="675">
        <v>4</v>
      </c>
      <c r="I49" s="679"/>
      <c r="J49" s="679"/>
      <c r="K49" s="679"/>
      <c r="L49" s="677"/>
      <c r="M49" s="679"/>
      <c r="N49" s="679"/>
      <c r="O49" s="679"/>
      <c r="P49" s="322"/>
      <c r="Q49" s="678"/>
      <c r="R49" s="678"/>
    </row>
    <row r="50" spans="1:18" x14ac:dyDescent="0.35">
      <c r="A50" s="670" t="s">
        <v>305</v>
      </c>
      <c r="B50" s="671">
        <v>148</v>
      </c>
      <c r="C50" s="672" t="s">
        <v>836</v>
      </c>
      <c r="D50" s="673" t="s">
        <v>326</v>
      </c>
      <c r="E50" s="673" t="s">
        <v>440</v>
      </c>
      <c r="F50" s="674"/>
      <c r="G50" s="673"/>
      <c r="H50" s="675">
        <v>5</v>
      </c>
      <c r="I50" s="679"/>
      <c r="J50" s="679"/>
      <c r="K50" s="679"/>
      <c r="L50" s="677"/>
      <c r="M50" s="679"/>
      <c r="N50" s="679"/>
      <c r="O50" s="679"/>
      <c r="P50" s="680"/>
      <c r="Q50" s="678"/>
      <c r="R50" s="678"/>
    </row>
    <row r="51" spans="1:18" x14ac:dyDescent="0.35">
      <c r="A51" s="670" t="s">
        <v>441</v>
      </c>
      <c r="B51" s="671">
        <v>233</v>
      </c>
      <c r="C51" s="672" t="s">
        <v>836</v>
      </c>
      <c r="D51" s="673" t="s">
        <v>442</v>
      </c>
      <c r="E51" s="673" t="s">
        <v>443</v>
      </c>
      <c r="F51" s="674"/>
      <c r="G51" s="323"/>
      <c r="H51" s="675">
        <v>4</v>
      </c>
      <c r="I51" s="679"/>
      <c r="J51" s="679"/>
      <c r="K51" s="679"/>
      <c r="L51" s="677"/>
      <c r="M51" s="679"/>
      <c r="N51" s="679"/>
      <c r="O51" s="679"/>
      <c r="P51" s="680"/>
      <c r="Q51" s="678"/>
      <c r="R51" s="678"/>
    </row>
    <row r="52" spans="1:18" x14ac:dyDescent="0.35">
      <c r="A52" s="670" t="s">
        <v>444</v>
      </c>
      <c r="B52" s="671">
        <v>415</v>
      </c>
      <c r="C52" s="672" t="s">
        <v>836</v>
      </c>
      <c r="D52" s="673" t="s">
        <v>525</v>
      </c>
      <c r="E52" s="673" t="s">
        <v>844</v>
      </c>
      <c r="F52" s="674"/>
      <c r="G52" s="323"/>
      <c r="H52" s="675">
        <v>4</v>
      </c>
      <c r="I52" s="679"/>
      <c r="J52" s="679"/>
      <c r="K52" s="679"/>
      <c r="L52" s="677"/>
      <c r="M52" s="679"/>
      <c r="N52" s="679"/>
      <c r="O52" s="679"/>
      <c r="P52" s="680"/>
      <c r="Q52" s="678"/>
      <c r="R52" s="678"/>
    </row>
    <row r="53" spans="1:18" x14ac:dyDescent="0.35">
      <c r="A53" s="670" t="s">
        <v>445</v>
      </c>
      <c r="B53" s="671">
        <v>479</v>
      </c>
      <c r="C53" s="672" t="s">
        <v>836</v>
      </c>
      <c r="D53" s="673" t="s">
        <v>446</v>
      </c>
      <c r="E53" s="673" t="s">
        <v>447</v>
      </c>
      <c r="F53" s="674"/>
      <c r="G53" s="678"/>
      <c r="H53" s="675">
        <v>4</v>
      </c>
      <c r="I53" s="679"/>
      <c r="J53" s="679"/>
      <c r="K53" s="679"/>
      <c r="L53" s="677"/>
      <c r="M53" s="679"/>
      <c r="N53" s="679"/>
      <c r="O53" s="679"/>
      <c r="P53" s="680"/>
      <c r="Q53" s="678"/>
      <c r="R53" s="678"/>
    </row>
    <row r="54" spans="1:18" x14ac:dyDescent="0.35">
      <c r="A54" s="670" t="s">
        <v>448</v>
      </c>
      <c r="B54" s="671">
        <v>481</v>
      </c>
      <c r="C54" s="672" t="s">
        <v>836</v>
      </c>
      <c r="D54" s="673" t="s">
        <v>449</v>
      </c>
      <c r="E54" s="673" t="s">
        <v>450</v>
      </c>
      <c r="F54" s="674"/>
      <c r="G54" s="681"/>
      <c r="H54" s="675">
        <v>3</v>
      </c>
      <c r="I54" s="679"/>
      <c r="J54" s="679"/>
      <c r="K54" s="679"/>
      <c r="L54" s="677"/>
      <c r="M54" s="679"/>
      <c r="N54" s="679"/>
      <c r="O54" s="679"/>
      <c r="P54" s="680"/>
      <c r="Q54" s="678"/>
      <c r="R54" s="678"/>
    </row>
    <row r="55" spans="1:18" x14ac:dyDescent="0.35">
      <c r="A55" s="670" t="s">
        <v>452</v>
      </c>
      <c r="B55" s="671">
        <v>305</v>
      </c>
      <c r="C55" s="672" t="s">
        <v>836</v>
      </c>
      <c r="D55" s="673" t="s">
        <v>568</v>
      </c>
      <c r="E55" s="673" t="s">
        <v>569</v>
      </c>
      <c r="F55" s="674"/>
      <c r="G55" s="323"/>
      <c r="H55" s="675">
        <v>2</v>
      </c>
      <c r="I55" s="679"/>
      <c r="J55" s="679"/>
      <c r="K55" s="679"/>
      <c r="L55" s="677"/>
      <c r="M55" s="679"/>
      <c r="N55" s="679"/>
      <c r="O55" s="679"/>
      <c r="P55" s="680"/>
      <c r="Q55" s="678"/>
      <c r="R55" s="678"/>
    </row>
    <row r="56" spans="1:18" x14ac:dyDescent="0.35">
      <c r="A56" s="670" t="s">
        <v>453</v>
      </c>
      <c r="B56" s="671">
        <v>370</v>
      </c>
      <c r="C56" s="672" t="s">
        <v>836</v>
      </c>
      <c r="D56" s="673" t="s">
        <v>393</v>
      </c>
      <c r="E56" s="673" t="s">
        <v>394</v>
      </c>
      <c r="F56" s="674"/>
      <c r="G56" s="681"/>
      <c r="H56" s="675">
        <v>3</v>
      </c>
      <c r="I56" s="679"/>
      <c r="J56" s="679"/>
      <c r="K56" s="679"/>
      <c r="L56" s="677"/>
      <c r="M56" s="679"/>
      <c r="N56" s="679"/>
      <c r="O56" s="679"/>
      <c r="P56" s="680"/>
      <c r="Q56" s="678"/>
      <c r="R56" s="678"/>
    </row>
    <row r="57" spans="1:18" x14ac:dyDescent="0.35">
      <c r="A57" s="670" t="s">
        <v>454</v>
      </c>
      <c r="B57" s="671">
        <v>73</v>
      </c>
      <c r="C57" s="672" t="s">
        <v>836</v>
      </c>
      <c r="D57" s="673" t="s">
        <v>455</v>
      </c>
      <c r="E57" s="673" t="s">
        <v>456</v>
      </c>
      <c r="F57" s="674"/>
      <c r="G57" s="323"/>
      <c r="H57" s="675">
        <v>3</v>
      </c>
      <c r="I57" s="679"/>
      <c r="J57" s="679"/>
      <c r="K57" s="679"/>
      <c r="L57" s="677"/>
      <c r="M57" s="679"/>
      <c r="N57" s="679"/>
      <c r="O57" s="679"/>
      <c r="P57" s="693"/>
      <c r="Q57" s="678"/>
      <c r="R57" s="678"/>
    </row>
    <row r="58" spans="1:18" x14ac:dyDescent="0.35">
      <c r="A58" s="694" t="s">
        <v>457</v>
      </c>
      <c r="B58" s="692">
        <v>469</v>
      </c>
      <c r="C58" s="672" t="s">
        <v>836</v>
      </c>
      <c r="D58" s="695" t="s">
        <v>458</v>
      </c>
      <c r="E58" s="695" t="s">
        <v>459</v>
      </c>
      <c r="F58" s="696"/>
      <c r="G58" s="697"/>
      <c r="H58" s="675">
        <v>3</v>
      </c>
      <c r="I58" s="679"/>
      <c r="J58" s="679"/>
      <c r="K58" s="679"/>
      <c r="L58" s="677"/>
      <c r="M58" s="679"/>
      <c r="N58" s="679"/>
      <c r="O58" s="679"/>
      <c r="P58" s="680"/>
      <c r="Q58" s="678"/>
      <c r="R58" s="678"/>
    </row>
    <row r="59" spans="1:18" x14ac:dyDescent="0.35">
      <c r="A59" s="670" t="s">
        <v>462</v>
      </c>
      <c r="B59" s="671">
        <v>468</v>
      </c>
      <c r="C59" s="672" t="s">
        <v>836</v>
      </c>
      <c r="D59" s="673" t="s">
        <v>463</v>
      </c>
      <c r="E59" s="673" t="s">
        <v>464</v>
      </c>
      <c r="F59" s="674"/>
      <c r="G59" s="323"/>
      <c r="H59" s="675">
        <v>6</v>
      </c>
      <c r="I59" s="679"/>
      <c r="J59" s="679"/>
      <c r="K59" s="679"/>
      <c r="L59" s="677"/>
      <c r="M59" s="679"/>
      <c r="N59" s="679"/>
      <c r="O59" s="679"/>
      <c r="P59" s="680"/>
      <c r="Q59" s="678"/>
      <c r="R59" s="678"/>
    </row>
    <row r="60" spans="1:18" x14ac:dyDescent="0.35">
      <c r="A60" s="690" t="s">
        <v>465</v>
      </c>
      <c r="B60" s="671">
        <v>489</v>
      </c>
      <c r="C60" s="672" t="s">
        <v>836</v>
      </c>
      <c r="D60" s="673" t="s">
        <v>466</v>
      </c>
      <c r="E60" s="673" t="s">
        <v>467</v>
      </c>
      <c r="F60" s="674"/>
      <c r="G60" s="323"/>
      <c r="H60" s="675">
        <v>3</v>
      </c>
      <c r="I60" s="679"/>
      <c r="J60" s="679"/>
      <c r="K60" s="679"/>
      <c r="L60" s="677"/>
      <c r="M60" s="679"/>
      <c r="N60" s="679"/>
      <c r="O60" s="679"/>
      <c r="P60" s="680"/>
      <c r="Q60" s="678"/>
      <c r="R60" s="678"/>
    </row>
    <row r="61" spans="1:18" x14ac:dyDescent="0.35">
      <c r="A61" s="670" t="s">
        <v>468</v>
      </c>
      <c r="B61" s="671">
        <v>490</v>
      </c>
      <c r="C61" s="672" t="s">
        <v>836</v>
      </c>
      <c r="D61" s="673" t="s">
        <v>469</v>
      </c>
      <c r="E61" s="673" t="s">
        <v>470</v>
      </c>
      <c r="F61" s="674"/>
      <c r="G61" s="323"/>
      <c r="H61" s="675">
        <v>2</v>
      </c>
      <c r="I61" s="682"/>
      <c r="J61" s="675"/>
      <c r="K61" s="675"/>
      <c r="L61" s="675"/>
      <c r="M61" s="678"/>
      <c r="N61" s="678"/>
      <c r="O61" s="678"/>
      <c r="P61" s="683"/>
      <c r="Q61" s="678"/>
      <c r="R61" s="678"/>
    </row>
    <row r="62" spans="1:18" x14ac:dyDescent="0.35">
      <c r="A62" s="670" t="s">
        <v>471</v>
      </c>
      <c r="B62" s="698">
        <v>91</v>
      </c>
      <c r="C62" s="672" t="s">
        <v>836</v>
      </c>
      <c r="D62" s="699" t="s">
        <v>472</v>
      </c>
      <c r="E62" s="699" t="s">
        <v>473</v>
      </c>
      <c r="F62" s="700"/>
      <c r="G62" s="673"/>
      <c r="H62" s="675">
        <v>6</v>
      </c>
      <c r="I62" s="701"/>
      <c r="J62" s="701"/>
      <c r="K62" s="701"/>
      <c r="L62" s="702"/>
      <c r="M62" s="701"/>
      <c r="N62" s="701"/>
      <c r="O62" s="701"/>
      <c r="P62" s="703"/>
      <c r="Q62" s="678"/>
      <c r="R62" s="678"/>
    </row>
    <row r="63" spans="1:18" x14ac:dyDescent="0.35">
      <c r="A63" s="690" t="s">
        <v>474</v>
      </c>
      <c r="B63" s="671">
        <v>452</v>
      </c>
      <c r="C63" s="672" t="s">
        <v>835</v>
      </c>
      <c r="D63" s="673" t="s">
        <v>833</v>
      </c>
      <c r="E63" s="673" t="s">
        <v>834</v>
      </c>
      <c r="F63" s="674"/>
      <c r="G63" s="681"/>
      <c r="H63" s="675">
        <v>3</v>
      </c>
      <c r="I63" s="679"/>
      <c r="J63" s="679"/>
      <c r="K63" s="679"/>
      <c r="L63" s="677"/>
      <c r="M63" s="679"/>
      <c r="N63" s="679"/>
      <c r="O63" s="679"/>
      <c r="P63" s="680"/>
      <c r="Q63" s="678"/>
      <c r="R63" s="678"/>
    </row>
    <row r="64" spans="1:18" x14ac:dyDescent="0.35">
      <c r="A64" s="704" t="s">
        <v>677</v>
      </c>
      <c r="B64" s="671">
        <v>596</v>
      </c>
      <c r="C64" s="672" t="s">
        <v>836</v>
      </c>
      <c r="D64" s="673" t="s">
        <v>460</v>
      </c>
      <c r="E64" s="678" t="s">
        <v>461</v>
      </c>
      <c r="F64" s="674"/>
      <c r="G64" s="323"/>
      <c r="H64" s="675">
        <v>4</v>
      </c>
      <c r="I64" s="676"/>
      <c r="J64" s="676"/>
      <c r="K64" s="676"/>
      <c r="L64" s="677"/>
      <c r="M64" s="676"/>
      <c r="N64" s="676"/>
      <c r="O64" s="676"/>
      <c r="P64" s="659"/>
      <c r="Q64" s="678"/>
      <c r="R64" s="678"/>
    </row>
    <row r="65" spans="1:18" x14ac:dyDescent="0.35">
      <c r="A65" s="670" t="s">
        <v>475</v>
      </c>
      <c r="B65" s="671">
        <v>457</v>
      </c>
      <c r="C65" s="672" t="s">
        <v>836</v>
      </c>
      <c r="D65" s="673" t="s">
        <v>463</v>
      </c>
      <c r="E65" s="673" t="s">
        <v>476</v>
      </c>
      <c r="F65" s="674"/>
      <c r="G65" s="323"/>
      <c r="H65" s="675">
        <v>3</v>
      </c>
      <c r="I65" s="675"/>
      <c r="J65" s="675"/>
      <c r="K65" s="675"/>
      <c r="L65" s="675"/>
      <c r="M65" s="678"/>
      <c r="N65" s="678"/>
      <c r="O65" s="678"/>
      <c r="P65" s="683"/>
      <c r="Q65" s="678"/>
      <c r="R65" s="678"/>
    </row>
    <row r="66" spans="1:18" x14ac:dyDescent="0.35">
      <c r="A66" s="705" t="s">
        <v>477</v>
      </c>
      <c r="B66" s="671">
        <v>251</v>
      </c>
      <c r="C66" s="672" t="s">
        <v>836</v>
      </c>
      <c r="D66" s="673" t="s">
        <v>478</v>
      </c>
      <c r="E66" s="673" t="s">
        <v>479</v>
      </c>
      <c r="F66" s="674"/>
      <c r="G66" s="323"/>
      <c r="H66" s="675">
        <v>6</v>
      </c>
      <c r="I66" s="676"/>
      <c r="J66" s="676"/>
      <c r="K66" s="676"/>
      <c r="L66" s="677"/>
      <c r="M66" s="676"/>
      <c r="N66" s="676"/>
      <c r="O66" s="676"/>
      <c r="P66" s="659"/>
      <c r="Q66" s="678"/>
      <c r="R66" s="678"/>
    </row>
    <row r="67" spans="1:18" x14ac:dyDescent="0.35">
      <c r="A67" s="670" t="s">
        <v>480</v>
      </c>
      <c r="B67" s="671">
        <v>261</v>
      </c>
      <c r="C67" s="672" t="s">
        <v>836</v>
      </c>
      <c r="D67" s="673" t="s">
        <v>481</v>
      </c>
      <c r="E67" s="673" t="s">
        <v>482</v>
      </c>
      <c r="F67" s="674"/>
      <c r="G67" s="681"/>
      <c r="H67" s="675">
        <v>4</v>
      </c>
      <c r="I67" s="679"/>
      <c r="J67" s="679"/>
      <c r="K67" s="679"/>
      <c r="L67" s="677"/>
      <c r="M67" s="679"/>
      <c r="N67" s="679"/>
      <c r="O67" s="679"/>
      <c r="P67" s="680"/>
      <c r="Q67" s="678"/>
      <c r="R67" s="678"/>
    </row>
    <row r="68" spans="1:18" x14ac:dyDescent="0.35">
      <c r="A68" s="690" t="s">
        <v>483</v>
      </c>
      <c r="B68" s="706">
        <v>304</v>
      </c>
      <c r="C68" s="672" t="s">
        <v>836</v>
      </c>
      <c r="D68" s="707" t="s">
        <v>484</v>
      </c>
      <c r="E68" s="707" t="s">
        <v>485</v>
      </c>
      <c r="F68" s="708"/>
      <c r="G68" s="681"/>
      <c r="H68" s="675">
        <v>2</v>
      </c>
      <c r="I68" s="679"/>
      <c r="J68" s="679"/>
      <c r="K68" s="679"/>
      <c r="L68" s="677"/>
      <c r="M68" s="679"/>
      <c r="N68" s="679"/>
      <c r="O68" s="679"/>
      <c r="P68" s="680"/>
      <c r="Q68" s="678"/>
      <c r="R68" s="678"/>
    </row>
    <row r="69" spans="1:18" x14ac:dyDescent="0.35">
      <c r="A69" s="684" t="s">
        <v>486</v>
      </c>
      <c r="B69" s="685">
        <v>391</v>
      </c>
      <c r="C69" s="672" t="s">
        <v>836</v>
      </c>
      <c r="D69" s="676" t="s">
        <v>349</v>
      </c>
      <c r="E69" s="676" t="s">
        <v>487</v>
      </c>
      <c r="F69" s="686"/>
      <c r="G69" s="681"/>
      <c r="H69" s="675">
        <v>1</v>
      </c>
      <c r="I69" s="679"/>
      <c r="J69" s="679"/>
      <c r="K69" s="679"/>
      <c r="L69" s="677"/>
      <c r="M69" s="679"/>
      <c r="N69" s="679"/>
      <c r="O69" s="679"/>
      <c r="P69" s="680"/>
      <c r="Q69" s="678"/>
      <c r="R69" s="678"/>
    </row>
    <row r="70" spans="1:18" x14ac:dyDescent="0.35">
      <c r="A70" s="670" t="s">
        <v>488</v>
      </c>
      <c r="B70" s="671">
        <v>283</v>
      </c>
      <c r="C70" s="672" t="s">
        <v>836</v>
      </c>
      <c r="D70" s="673" t="s">
        <v>491</v>
      </c>
      <c r="E70" s="673" t="s">
        <v>492</v>
      </c>
      <c r="F70" s="674"/>
      <c r="G70" s="323"/>
      <c r="H70" s="675">
        <v>2</v>
      </c>
      <c r="I70" s="679"/>
      <c r="J70" s="679"/>
      <c r="K70" s="679"/>
      <c r="L70" s="677"/>
      <c r="M70" s="679"/>
      <c r="N70" s="679"/>
      <c r="O70" s="679"/>
      <c r="P70" s="680"/>
      <c r="Q70" s="678"/>
      <c r="R70" s="678"/>
    </row>
    <row r="71" spans="1:18" x14ac:dyDescent="0.35">
      <c r="A71" s="670" t="s">
        <v>493</v>
      </c>
      <c r="B71" s="706">
        <v>414</v>
      </c>
      <c r="C71" s="672" t="s">
        <v>836</v>
      </c>
      <c r="D71" s="707" t="s">
        <v>325</v>
      </c>
      <c r="E71" s="707" t="s">
        <v>494</v>
      </c>
      <c r="F71" s="708"/>
      <c r="G71" s="323"/>
      <c r="H71" s="675">
        <v>4</v>
      </c>
      <c r="I71" s="679"/>
      <c r="J71" s="679"/>
      <c r="K71" s="679"/>
      <c r="L71" s="677"/>
      <c r="M71" s="679"/>
      <c r="N71" s="679"/>
      <c r="O71" s="679"/>
      <c r="P71" s="680"/>
      <c r="Q71" s="678"/>
      <c r="R71" s="678"/>
    </row>
    <row r="72" spans="1:18" x14ac:dyDescent="0.35">
      <c r="A72" s="684" t="s">
        <v>495</v>
      </c>
      <c r="B72" s="685">
        <v>274</v>
      </c>
      <c r="C72" s="672" t="s">
        <v>836</v>
      </c>
      <c r="D72" s="676" t="s">
        <v>496</v>
      </c>
      <c r="E72" s="676" t="s">
        <v>497</v>
      </c>
      <c r="F72" s="686"/>
      <c r="G72" s="681"/>
      <c r="H72" s="675">
        <v>1</v>
      </c>
      <c r="I72" s="679"/>
      <c r="J72" s="679"/>
      <c r="K72" s="679"/>
      <c r="L72" s="677"/>
      <c r="M72" s="679"/>
      <c r="N72" s="679"/>
      <c r="O72" s="679"/>
      <c r="P72" s="680"/>
      <c r="Q72" s="678"/>
      <c r="R72" s="678"/>
    </row>
    <row r="73" spans="1:18" x14ac:dyDescent="0.35">
      <c r="A73" s="684" t="s">
        <v>679</v>
      </c>
      <c r="B73" s="685">
        <v>470</v>
      </c>
      <c r="C73" s="672" t="s">
        <v>836</v>
      </c>
      <c r="D73" s="676" t="s">
        <v>498</v>
      </c>
      <c r="E73" s="676" t="s">
        <v>499</v>
      </c>
      <c r="F73" s="686"/>
      <c r="G73" s="681"/>
      <c r="H73" s="675">
        <v>1</v>
      </c>
      <c r="I73" s="679"/>
      <c r="J73" s="679"/>
      <c r="K73" s="679"/>
      <c r="L73" s="677"/>
      <c r="M73" s="679"/>
      <c r="N73" s="679"/>
      <c r="O73" s="679"/>
      <c r="P73" s="680"/>
      <c r="Q73" s="678"/>
      <c r="R73" s="678"/>
    </row>
    <row r="74" spans="1:18" x14ac:dyDescent="0.35">
      <c r="A74" s="670" t="s">
        <v>500</v>
      </c>
      <c r="B74" s="671">
        <v>3</v>
      </c>
      <c r="C74" s="672" t="s">
        <v>836</v>
      </c>
      <c r="D74" s="707" t="s">
        <v>501</v>
      </c>
      <c r="E74" s="707" t="s">
        <v>502</v>
      </c>
      <c r="F74" s="674"/>
      <c r="G74" s="681"/>
      <c r="H74" s="675">
        <v>3</v>
      </c>
      <c r="I74" s="679"/>
      <c r="J74" s="679"/>
      <c r="K74" s="679"/>
      <c r="L74" s="677"/>
      <c r="M74" s="679"/>
      <c r="N74" s="679"/>
      <c r="O74" s="679"/>
      <c r="P74" s="680"/>
      <c r="Q74" s="678"/>
      <c r="R74" s="678"/>
    </row>
    <row r="75" spans="1:18" x14ac:dyDescent="0.35">
      <c r="A75" s="684" t="s">
        <v>503</v>
      </c>
      <c r="B75" s="709">
        <v>84</v>
      </c>
      <c r="C75" s="672" t="s">
        <v>836</v>
      </c>
      <c r="D75" s="676" t="s">
        <v>504</v>
      </c>
      <c r="E75" s="676" t="s">
        <v>505</v>
      </c>
      <c r="F75" s="686"/>
      <c r="G75" s="681"/>
      <c r="H75" s="675">
        <v>1</v>
      </c>
      <c r="I75" s="679"/>
      <c r="J75" s="679"/>
      <c r="K75" s="679"/>
      <c r="L75" s="677"/>
      <c r="M75" s="679"/>
      <c r="N75" s="679"/>
      <c r="O75" s="679"/>
      <c r="P75" s="680"/>
      <c r="Q75" s="678"/>
      <c r="R75" s="678"/>
    </row>
    <row r="76" spans="1:18" x14ac:dyDescent="0.35">
      <c r="A76" s="684" t="s">
        <v>506</v>
      </c>
      <c r="B76" s="685">
        <v>272</v>
      </c>
      <c r="C76" s="672" t="s">
        <v>836</v>
      </c>
      <c r="D76" s="676" t="s">
        <v>507</v>
      </c>
      <c r="E76" s="676" t="s">
        <v>508</v>
      </c>
      <c r="F76" s="686"/>
      <c r="G76" s="681"/>
      <c r="H76" s="675">
        <v>1</v>
      </c>
      <c r="I76" s="679"/>
      <c r="J76" s="679"/>
      <c r="K76" s="679"/>
      <c r="L76" s="677"/>
      <c r="M76" s="679"/>
      <c r="N76" s="679"/>
      <c r="O76" s="679"/>
      <c r="P76" s="680"/>
      <c r="Q76" s="678"/>
      <c r="R76" s="678"/>
    </row>
    <row r="77" spans="1:18" x14ac:dyDescent="0.35">
      <c r="A77" s="670" t="s">
        <v>509</v>
      </c>
      <c r="B77" s="671">
        <v>341</v>
      </c>
      <c r="C77" s="672" t="s">
        <v>836</v>
      </c>
      <c r="D77" s="673" t="s">
        <v>510</v>
      </c>
      <c r="E77" s="673" t="s">
        <v>511</v>
      </c>
      <c r="F77" s="674"/>
      <c r="G77" s="681"/>
      <c r="H77" s="675">
        <v>2</v>
      </c>
      <c r="I77" s="679"/>
      <c r="J77" s="679"/>
      <c r="K77" s="679"/>
      <c r="L77" s="677"/>
      <c r="M77" s="679"/>
      <c r="N77" s="679"/>
      <c r="O77" s="679"/>
      <c r="P77" s="680"/>
      <c r="Q77" s="678"/>
      <c r="R77" s="678"/>
    </row>
    <row r="78" spans="1:18" x14ac:dyDescent="0.35">
      <c r="A78" s="670" t="s">
        <v>675</v>
      </c>
      <c r="B78" s="671">
        <v>478</v>
      </c>
      <c r="C78" s="672" t="s">
        <v>836</v>
      </c>
      <c r="D78" s="673" t="s">
        <v>512</v>
      </c>
      <c r="E78" s="673" t="s">
        <v>513</v>
      </c>
      <c r="F78" s="674"/>
      <c r="G78" s="681"/>
      <c r="H78" s="675">
        <v>3</v>
      </c>
      <c r="I78" s="679"/>
      <c r="J78" s="679"/>
      <c r="K78" s="679"/>
      <c r="L78" s="677"/>
      <c r="M78" s="679"/>
      <c r="N78" s="679"/>
      <c r="O78" s="679"/>
      <c r="P78" s="680"/>
      <c r="Q78" s="678"/>
      <c r="R78" s="678"/>
    </row>
    <row r="79" spans="1:18" x14ac:dyDescent="0.35">
      <c r="A79" s="670" t="s">
        <v>514</v>
      </c>
      <c r="B79" s="671">
        <v>340</v>
      </c>
      <c r="C79" s="672" t="s">
        <v>836</v>
      </c>
      <c r="D79" s="673" t="s">
        <v>515</v>
      </c>
      <c r="E79" s="673" t="s">
        <v>516</v>
      </c>
      <c r="F79" s="674"/>
      <c r="G79" s="681"/>
      <c r="H79" s="675">
        <v>2</v>
      </c>
      <c r="I79" s="679"/>
      <c r="J79" s="679"/>
      <c r="K79" s="679"/>
      <c r="L79" s="677"/>
      <c r="M79" s="679"/>
      <c r="N79" s="679"/>
      <c r="O79" s="679"/>
      <c r="P79" s="680"/>
      <c r="Q79" s="678"/>
      <c r="R79" s="678"/>
    </row>
    <row r="80" spans="1:18" x14ac:dyDescent="0.35">
      <c r="A80" s="670" t="s">
        <v>517</v>
      </c>
      <c r="B80" s="671">
        <v>458</v>
      </c>
      <c r="C80" s="672" t="s">
        <v>836</v>
      </c>
      <c r="D80" s="673" t="s">
        <v>518</v>
      </c>
      <c r="E80" s="673" t="s">
        <v>513</v>
      </c>
      <c r="F80" s="674"/>
      <c r="G80" s="681"/>
      <c r="H80" s="675">
        <v>3</v>
      </c>
      <c r="I80" s="679"/>
      <c r="J80" s="679"/>
      <c r="K80" s="679"/>
      <c r="L80" s="677"/>
      <c r="M80" s="679"/>
      <c r="N80" s="679"/>
      <c r="O80" s="679"/>
      <c r="P80" s="680"/>
      <c r="Q80" s="678"/>
      <c r="R80" s="678"/>
    </row>
    <row r="81" spans="1:18" x14ac:dyDescent="0.35">
      <c r="A81" s="670" t="s">
        <v>519</v>
      </c>
      <c r="B81" s="671">
        <v>182</v>
      </c>
      <c r="C81" s="672" t="s">
        <v>836</v>
      </c>
      <c r="D81" s="673" t="s">
        <v>520</v>
      </c>
      <c r="E81" s="673" t="s">
        <v>521</v>
      </c>
      <c r="F81" s="674"/>
      <c r="G81" s="673"/>
      <c r="H81" s="675">
        <v>6</v>
      </c>
      <c r="I81" s="679"/>
      <c r="J81" s="679"/>
      <c r="K81" s="679"/>
      <c r="L81" s="677"/>
      <c r="M81" s="679"/>
      <c r="N81" s="679"/>
      <c r="O81" s="679"/>
      <c r="P81" s="680"/>
      <c r="Q81" s="678"/>
      <c r="R81" s="678"/>
    </row>
    <row r="82" spans="1:18" x14ac:dyDescent="0.35">
      <c r="A82" s="670" t="s">
        <v>522</v>
      </c>
      <c r="B82" s="671">
        <v>321</v>
      </c>
      <c r="C82" s="672" t="s">
        <v>836</v>
      </c>
      <c r="D82" s="695" t="s">
        <v>515</v>
      </c>
      <c r="E82" s="673" t="s">
        <v>523</v>
      </c>
      <c r="F82" s="674"/>
      <c r="G82" s="323"/>
      <c r="H82" s="675">
        <v>6</v>
      </c>
      <c r="I82" s="679"/>
      <c r="J82" s="679"/>
      <c r="K82" s="679"/>
      <c r="L82" s="677"/>
      <c r="M82" s="679"/>
      <c r="N82" s="679"/>
      <c r="O82" s="679"/>
      <c r="P82" s="680"/>
      <c r="Q82" s="678"/>
      <c r="R82" s="678"/>
    </row>
    <row r="83" spans="1:18" x14ac:dyDescent="0.35">
      <c r="A83" s="670" t="s">
        <v>524</v>
      </c>
      <c r="B83" s="671">
        <v>21</v>
      </c>
      <c r="C83" s="672" t="s">
        <v>836</v>
      </c>
      <c r="D83" s="673" t="s">
        <v>902</v>
      </c>
      <c r="E83" s="673" t="s">
        <v>903</v>
      </c>
      <c r="F83" s="674"/>
      <c r="G83" s="323"/>
      <c r="H83" s="675">
        <v>5</v>
      </c>
      <c r="I83" s="679"/>
      <c r="J83" s="679"/>
      <c r="K83" s="679"/>
      <c r="L83" s="677"/>
      <c r="M83" s="679"/>
      <c r="N83" s="679"/>
      <c r="O83" s="679"/>
      <c r="P83" s="680"/>
      <c r="Q83" s="678"/>
      <c r="R83" s="678"/>
    </row>
    <row r="84" spans="1:18" x14ac:dyDescent="0.35">
      <c r="A84" s="670" t="s">
        <v>669</v>
      </c>
      <c r="B84" s="671">
        <v>363</v>
      </c>
      <c r="C84" s="672" t="s">
        <v>836</v>
      </c>
      <c r="D84" s="673" t="s">
        <v>393</v>
      </c>
      <c r="E84" s="673" t="s">
        <v>394</v>
      </c>
      <c r="F84" s="674"/>
      <c r="G84" s="323"/>
      <c r="H84" s="675">
        <v>3</v>
      </c>
      <c r="I84" s="679"/>
      <c r="J84" s="679"/>
      <c r="K84" s="679"/>
      <c r="L84" s="677"/>
      <c r="M84" s="679"/>
      <c r="N84" s="679"/>
      <c r="O84" s="679"/>
      <c r="P84" s="680"/>
      <c r="Q84" s="678"/>
      <c r="R84" s="678"/>
    </row>
    <row r="85" spans="1:18" x14ac:dyDescent="0.35">
      <c r="A85" s="670" t="s">
        <v>670</v>
      </c>
      <c r="B85" s="671">
        <v>421</v>
      </c>
      <c r="C85" s="672" t="s">
        <v>836</v>
      </c>
      <c r="D85" s="673" t="s">
        <v>526</v>
      </c>
      <c r="E85" s="673" t="s">
        <v>352</v>
      </c>
      <c r="F85" s="674"/>
      <c r="G85" s="681"/>
      <c r="H85" s="675">
        <v>3</v>
      </c>
      <c r="I85" s="679"/>
      <c r="J85" s="679"/>
      <c r="K85" s="679"/>
      <c r="L85" s="677"/>
      <c r="M85" s="679"/>
      <c r="N85" s="679"/>
      <c r="O85" s="679"/>
      <c r="P85" s="680"/>
      <c r="Q85" s="678"/>
      <c r="R85" s="678"/>
    </row>
    <row r="86" spans="1:18" x14ac:dyDescent="0.35">
      <c r="A86" s="670" t="s">
        <v>527</v>
      </c>
      <c r="B86" s="671">
        <v>136</v>
      </c>
      <c r="C86" s="672" t="s">
        <v>836</v>
      </c>
      <c r="D86" s="673" t="s">
        <v>528</v>
      </c>
      <c r="E86" s="673" t="s">
        <v>182</v>
      </c>
      <c r="F86" s="674"/>
      <c r="G86" s="678"/>
      <c r="H86" s="675">
        <v>3</v>
      </c>
      <c r="I86" s="679"/>
      <c r="J86" s="679"/>
      <c r="K86" s="679"/>
      <c r="L86" s="677"/>
      <c r="M86" s="679"/>
      <c r="N86" s="679"/>
      <c r="O86" s="679"/>
      <c r="P86" s="680"/>
      <c r="Q86" s="678"/>
      <c r="R86" s="678"/>
    </row>
    <row r="87" spans="1:18" x14ac:dyDescent="0.35">
      <c r="A87" s="670" t="s">
        <v>529</v>
      </c>
      <c r="B87" s="671">
        <v>134</v>
      </c>
      <c r="C87" s="672" t="s">
        <v>836</v>
      </c>
      <c r="D87" s="673" t="s">
        <v>530</v>
      </c>
      <c r="E87" s="673" t="s">
        <v>531</v>
      </c>
      <c r="F87" s="674"/>
      <c r="G87" s="681"/>
      <c r="H87" s="675">
        <v>3</v>
      </c>
      <c r="I87" s="679"/>
      <c r="J87" s="679"/>
      <c r="K87" s="679"/>
      <c r="L87" s="677"/>
      <c r="M87" s="679"/>
      <c r="N87" s="679"/>
      <c r="O87" s="679"/>
      <c r="P87" s="680"/>
      <c r="Q87" s="678"/>
      <c r="R87" s="678"/>
    </row>
    <row r="88" spans="1:18" x14ac:dyDescent="0.35">
      <c r="A88" s="670" t="s">
        <v>532</v>
      </c>
      <c r="B88" s="671">
        <v>433</v>
      </c>
      <c r="C88" s="672" t="s">
        <v>836</v>
      </c>
      <c r="D88" s="673" t="s">
        <v>389</v>
      </c>
      <c r="E88" s="673" t="s">
        <v>533</v>
      </c>
      <c r="F88" s="674"/>
      <c r="G88" s="681"/>
      <c r="H88" s="675">
        <v>3</v>
      </c>
      <c r="I88" s="679"/>
      <c r="J88" s="679"/>
      <c r="K88" s="679"/>
      <c r="L88" s="677"/>
      <c r="M88" s="679"/>
      <c r="N88" s="679"/>
      <c r="O88" s="679"/>
      <c r="P88" s="680"/>
      <c r="Q88" s="678"/>
      <c r="R88" s="678"/>
    </row>
    <row r="89" spans="1:18" x14ac:dyDescent="0.35">
      <c r="A89" s="670" t="s">
        <v>534</v>
      </c>
      <c r="B89" s="671">
        <v>331</v>
      </c>
      <c r="C89" s="672" t="s">
        <v>836</v>
      </c>
      <c r="D89" s="673" t="s">
        <v>535</v>
      </c>
      <c r="E89" s="673" t="s">
        <v>536</v>
      </c>
      <c r="F89" s="674"/>
      <c r="G89" s="673"/>
      <c r="H89" s="675">
        <v>4</v>
      </c>
      <c r="I89" s="679"/>
      <c r="J89" s="679"/>
      <c r="K89" s="679"/>
      <c r="L89" s="677"/>
      <c r="M89" s="679"/>
      <c r="N89" s="679"/>
      <c r="O89" s="679"/>
      <c r="P89" s="680"/>
      <c r="Q89" s="678"/>
      <c r="R89" s="678"/>
    </row>
    <row r="90" spans="1:18" x14ac:dyDescent="0.35">
      <c r="A90" s="670" t="s">
        <v>676</v>
      </c>
      <c r="B90" s="671">
        <v>474</v>
      </c>
      <c r="C90" s="672" t="s">
        <v>836</v>
      </c>
      <c r="D90" s="673" t="s">
        <v>537</v>
      </c>
      <c r="E90" s="673" t="s">
        <v>538</v>
      </c>
      <c r="F90" s="674"/>
      <c r="G90" s="673"/>
      <c r="H90" s="675">
        <v>6</v>
      </c>
      <c r="I90" s="679"/>
      <c r="J90" s="679"/>
      <c r="K90" s="679"/>
      <c r="L90" s="677"/>
      <c r="M90" s="679"/>
      <c r="N90" s="679"/>
      <c r="O90" s="679"/>
      <c r="P90" s="322"/>
      <c r="Q90" s="678"/>
      <c r="R90" s="678"/>
    </row>
    <row r="91" spans="1:18" x14ac:dyDescent="0.35">
      <c r="A91" s="670" t="s">
        <v>539</v>
      </c>
      <c r="B91" s="671">
        <v>281</v>
      </c>
      <c r="C91" s="672" t="s">
        <v>836</v>
      </c>
      <c r="D91" s="673" t="s">
        <v>540</v>
      </c>
      <c r="E91" s="673" t="s">
        <v>541</v>
      </c>
      <c r="F91" s="674"/>
      <c r="G91" s="681"/>
      <c r="H91" s="675">
        <v>2</v>
      </c>
      <c r="I91" s="679"/>
      <c r="J91" s="679"/>
      <c r="K91" s="679"/>
      <c r="L91" s="677"/>
      <c r="M91" s="679"/>
      <c r="N91" s="679"/>
      <c r="O91" s="679"/>
      <c r="P91" s="680"/>
      <c r="Q91" s="678"/>
      <c r="R91" s="678"/>
    </row>
    <row r="92" spans="1:18" x14ac:dyDescent="0.35">
      <c r="A92" s="670" t="s">
        <v>542</v>
      </c>
      <c r="B92" s="671">
        <v>193</v>
      </c>
      <c r="C92" s="672" t="s">
        <v>836</v>
      </c>
      <c r="D92" s="673" t="s">
        <v>543</v>
      </c>
      <c r="E92" s="673" t="s">
        <v>544</v>
      </c>
      <c r="F92" s="674"/>
      <c r="G92" s="323"/>
      <c r="H92" s="675">
        <v>3</v>
      </c>
      <c r="I92" s="679"/>
      <c r="J92" s="679"/>
      <c r="K92" s="679"/>
      <c r="L92" s="677"/>
      <c r="M92" s="679"/>
      <c r="N92" s="679"/>
      <c r="O92" s="679"/>
      <c r="P92" s="322"/>
      <c r="Q92" s="678"/>
      <c r="R92" s="678"/>
    </row>
    <row r="93" spans="1:18" x14ac:dyDescent="0.35">
      <c r="A93" s="670" t="s">
        <v>545</v>
      </c>
      <c r="B93" s="671">
        <v>244</v>
      </c>
      <c r="C93" s="672" t="s">
        <v>836</v>
      </c>
      <c r="D93" s="673" t="s">
        <v>434</v>
      </c>
      <c r="E93" s="673" t="s">
        <v>546</v>
      </c>
      <c r="F93" s="674"/>
      <c r="G93" s="681"/>
      <c r="H93" s="675">
        <v>2</v>
      </c>
      <c r="I93" s="679"/>
      <c r="J93" s="679"/>
      <c r="K93" s="679"/>
      <c r="L93" s="677"/>
      <c r="M93" s="679"/>
      <c r="N93" s="679"/>
      <c r="O93" s="679"/>
      <c r="P93" s="680"/>
      <c r="Q93" s="678"/>
      <c r="R93" s="678"/>
    </row>
    <row r="94" spans="1:18" x14ac:dyDescent="0.35">
      <c r="A94" s="684" t="s">
        <v>547</v>
      </c>
      <c r="B94" s="685">
        <v>392</v>
      </c>
      <c r="C94" s="672" t="s">
        <v>836</v>
      </c>
      <c r="D94" s="676" t="s">
        <v>349</v>
      </c>
      <c r="E94" s="676" t="s">
        <v>487</v>
      </c>
      <c r="F94" s="686"/>
      <c r="G94" s="681"/>
      <c r="H94" s="675">
        <v>1</v>
      </c>
      <c r="I94" s="679"/>
      <c r="J94" s="679"/>
      <c r="K94" s="679"/>
      <c r="L94" s="677"/>
      <c r="M94" s="679"/>
      <c r="N94" s="679"/>
      <c r="O94" s="679"/>
      <c r="P94" s="680"/>
      <c r="Q94" s="678"/>
      <c r="R94" s="678"/>
    </row>
    <row r="95" spans="1:18" x14ac:dyDescent="0.35">
      <c r="A95" s="670" t="s">
        <v>548</v>
      </c>
      <c r="B95" s="671">
        <v>418</v>
      </c>
      <c r="C95" s="672" t="s">
        <v>836</v>
      </c>
      <c r="D95" s="673" t="s">
        <v>140</v>
      </c>
      <c r="E95" s="673" t="s">
        <v>549</v>
      </c>
      <c r="F95" s="674"/>
      <c r="G95" s="681"/>
      <c r="H95" s="675">
        <v>4</v>
      </c>
      <c r="I95" s="679"/>
      <c r="J95" s="679"/>
      <c r="K95" s="679"/>
      <c r="L95" s="677"/>
      <c r="M95" s="679"/>
      <c r="N95" s="679"/>
      <c r="O95" s="679"/>
      <c r="P95" s="680"/>
      <c r="Q95" s="678"/>
      <c r="R95" s="678"/>
    </row>
    <row r="96" spans="1:18" x14ac:dyDescent="0.35">
      <c r="A96" s="690" t="s">
        <v>550</v>
      </c>
      <c r="B96" s="706">
        <v>131</v>
      </c>
      <c r="C96" s="672" t="s">
        <v>836</v>
      </c>
      <c r="D96" s="707" t="s">
        <v>455</v>
      </c>
      <c r="E96" s="707" t="s">
        <v>551</v>
      </c>
      <c r="F96" s="708"/>
      <c r="G96" s="323"/>
      <c r="H96" s="675">
        <v>3</v>
      </c>
      <c r="I96" s="679"/>
      <c r="J96" s="679"/>
      <c r="K96" s="679"/>
      <c r="L96" s="677"/>
      <c r="M96" s="679"/>
      <c r="N96" s="679"/>
      <c r="O96" s="679"/>
      <c r="P96" s="680"/>
      <c r="Q96" s="678"/>
      <c r="R96" s="678"/>
    </row>
    <row r="97" spans="1:18" x14ac:dyDescent="0.35">
      <c r="A97" s="670" t="s">
        <v>552</v>
      </c>
      <c r="B97" s="671">
        <v>11</v>
      </c>
      <c r="C97" s="672" t="s">
        <v>836</v>
      </c>
      <c r="D97" s="673" t="s">
        <v>553</v>
      </c>
      <c r="E97" s="673" t="s">
        <v>554</v>
      </c>
      <c r="F97" s="674"/>
      <c r="G97" s="323"/>
      <c r="H97" s="675">
        <v>3</v>
      </c>
      <c r="I97" s="679"/>
      <c r="J97" s="679"/>
      <c r="K97" s="679"/>
      <c r="L97" s="677"/>
      <c r="M97" s="679"/>
      <c r="N97" s="679"/>
      <c r="O97" s="679"/>
      <c r="P97" s="680"/>
      <c r="Q97" s="678"/>
      <c r="R97" s="678"/>
    </row>
    <row r="98" spans="1:18" x14ac:dyDescent="0.35">
      <c r="A98" s="670" t="s">
        <v>555</v>
      </c>
      <c r="B98" s="671">
        <v>372</v>
      </c>
      <c r="C98" s="672" t="s">
        <v>836</v>
      </c>
      <c r="D98" s="673" t="s">
        <v>425</v>
      </c>
      <c r="E98" s="673" t="s">
        <v>426</v>
      </c>
      <c r="F98" s="674"/>
      <c r="G98" s="323"/>
      <c r="H98" s="675">
        <v>3</v>
      </c>
      <c r="I98" s="679"/>
      <c r="J98" s="679"/>
      <c r="K98" s="679"/>
      <c r="L98" s="677"/>
      <c r="M98" s="679"/>
      <c r="N98" s="679"/>
      <c r="O98" s="679"/>
      <c r="P98" s="322"/>
      <c r="Q98" s="678"/>
      <c r="R98" s="678"/>
    </row>
    <row r="99" spans="1:18" x14ac:dyDescent="0.35">
      <c r="A99" s="670" t="s">
        <v>556</v>
      </c>
      <c r="B99" s="671">
        <v>302</v>
      </c>
      <c r="C99" s="672" t="s">
        <v>836</v>
      </c>
      <c r="D99" s="673" t="s">
        <v>557</v>
      </c>
      <c r="E99" s="673" t="s">
        <v>558</v>
      </c>
      <c r="F99" s="674"/>
      <c r="G99" s="681"/>
      <c r="H99" s="675">
        <v>2</v>
      </c>
      <c r="I99" s="679"/>
      <c r="J99" s="679"/>
      <c r="K99" s="679"/>
      <c r="L99" s="677"/>
      <c r="M99" s="679"/>
      <c r="N99" s="679"/>
      <c r="O99" s="679"/>
      <c r="P99" s="680"/>
      <c r="Q99" s="678"/>
      <c r="R99" s="678"/>
    </row>
    <row r="100" spans="1:18" x14ac:dyDescent="0.35">
      <c r="A100" s="670" t="s">
        <v>559</v>
      </c>
      <c r="B100" s="671">
        <v>149</v>
      </c>
      <c r="C100" s="672" t="s">
        <v>836</v>
      </c>
      <c r="D100" s="673" t="s">
        <v>489</v>
      </c>
      <c r="E100" s="673" t="s">
        <v>841</v>
      </c>
      <c r="F100" s="674"/>
      <c r="G100" s="323"/>
      <c r="H100" s="675">
        <v>5</v>
      </c>
      <c r="I100" s="710"/>
      <c r="J100" s="710"/>
      <c r="K100" s="710"/>
      <c r="L100" s="702"/>
      <c r="M100" s="710"/>
      <c r="N100" s="710"/>
      <c r="O100" s="710"/>
      <c r="P100" s="680"/>
      <c r="Q100" s="678"/>
      <c r="R100" s="678"/>
    </row>
    <row r="101" spans="1:18" x14ac:dyDescent="0.35">
      <c r="A101" s="684" t="s">
        <v>560</v>
      </c>
      <c r="B101" s="685">
        <v>480</v>
      </c>
      <c r="C101" s="672" t="s">
        <v>836</v>
      </c>
      <c r="D101" s="676" t="s">
        <v>417</v>
      </c>
      <c r="E101" s="676" t="s">
        <v>561</v>
      </c>
      <c r="F101" s="686"/>
      <c r="G101" s="681"/>
      <c r="H101" s="675">
        <v>1</v>
      </c>
      <c r="I101" s="679"/>
      <c r="J101" s="679"/>
      <c r="K101" s="679"/>
      <c r="L101" s="677"/>
      <c r="M101" s="679"/>
      <c r="N101" s="679"/>
      <c r="O101" s="679"/>
      <c r="P101" s="680"/>
      <c r="Q101" s="678"/>
      <c r="R101" s="678"/>
    </row>
    <row r="102" spans="1:18" x14ac:dyDescent="0.35">
      <c r="A102" s="690" t="s">
        <v>680</v>
      </c>
      <c r="B102" s="706">
        <v>493</v>
      </c>
      <c r="C102" s="672" t="s">
        <v>836</v>
      </c>
      <c r="D102" s="673" t="s">
        <v>562</v>
      </c>
      <c r="E102" s="673" t="s">
        <v>563</v>
      </c>
      <c r="F102" s="708"/>
      <c r="G102" s="678"/>
      <c r="H102" s="675">
        <v>3</v>
      </c>
      <c r="I102" s="682"/>
      <c r="J102" s="675"/>
      <c r="K102" s="675"/>
      <c r="L102" s="675"/>
      <c r="M102" s="678"/>
      <c r="N102" s="678"/>
      <c r="O102" s="678"/>
      <c r="P102" s="683"/>
      <c r="Q102" s="678"/>
      <c r="R102" s="678"/>
    </row>
    <row r="103" spans="1:18" x14ac:dyDescent="0.35">
      <c r="A103" s="670" t="s">
        <v>682</v>
      </c>
      <c r="B103" s="671">
        <v>465</v>
      </c>
      <c r="C103" s="672" t="s">
        <v>836</v>
      </c>
      <c r="D103" s="673" t="s">
        <v>320</v>
      </c>
      <c r="E103" s="673" t="s">
        <v>321</v>
      </c>
      <c r="F103" s="674"/>
      <c r="G103" s="323"/>
      <c r="H103" s="675">
        <v>4</v>
      </c>
      <c r="I103" s="679"/>
      <c r="J103" s="679"/>
      <c r="K103" s="679"/>
      <c r="L103" s="677"/>
      <c r="M103" s="679"/>
      <c r="N103" s="679"/>
      <c r="O103" s="679"/>
      <c r="P103" s="680"/>
      <c r="Q103" s="678"/>
      <c r="R103" s="678"/>
    </row>
    <row r="104" spans="1:18" x14ac:dyDescent="0.35">
      <c r="A104" s="670" t="s">
        <v>671</v>
      </c>
      <c r="B104" s="671">
        <v>135</v>
      </c>
      <c r="C104" s="672" t="s">
        <v>836</v>
      </c>
      <c r="D104" s="673" t="s">
        <v>393</v>
      </c>
      <c r="E104" s="673" t="s">
        <v>394</v>
      </c>
      <c r="F104" s="674"/>
      <c r="G104" s="681"/>
      <c r="H104" s="675">
        <v>3</v>
      </c>
      <c r="I104" s="679"/>
      <c r="J104" s="679"/>
      <c r="K104" s="679"/>
      <c r="L104" s="677"/>
      <c r="M104" s="679"/>
      <c r="N104" s="679"/>
      <c r="O104" s="679"/>
      <c r="P104" s="680"/>
      <c r="Q104" s="678"/>
      <c r="R104" s="678"/>
    </row>
    <row r="105" spans="1:18" x14ac:dyDescent="0.35">
      <c r="A105" s="670" t="s">
        <v>564</v>
      </c>
      <c r="B105" s="671">
        <v>351</v>
      </c>
      <c r="C105" s="672" t="s">
        <v>836</v>
      </c>
      <c r="D105" s="673" t="s">
        <v>565</v>
      </c>
      <c r="E105" s="673" t="s">
        <v>566</v>
      </c>
      <c r="F105" s="674"/>
      <c r="G105" s="673"/>
      <c r="H105" s="675">
        <v>5</v>
      </c>
      <c r="I105" s="679"/>
      <c r="J105" s="679"/>
      <c r="K105" s="679"/>
      <c r="L105" s="677"/>
      <c r="M105" s="679"/>
      <c r="N105" s="679"/>
      <c r="O105" s="679"/>
      <c r="P105" s="680"/>
      <c r="Q105" s="678"/>
      <c r="R105" s="678"/>
    </row>
    <row r="106" spans="1:18" x14ac:dyDescent="0.35">
      <c r="A106" s="670" t="s">
        <v>567</v>
      </c>
      <c r="B106" s="671">
        <v>171</v>
      </c>
      <c r="C106" s="672" t="s">
        <v>836</v>
      </c>
      <c r="D106" s="673" t="s">
        <v>568</v>
      </c>
      <c r="E106" s="673" t="s">
        <v>569</v>
      </c>
      <c r="F106" s="674"/>
      <c r="G106" s="323"/>
      <c r="H106" s="675">
        <v>2</v>
      </c>
      <c r="I106" s="679"/>
      <c r="J106" s="679"/>
      <c r="K106" s="679"/>
      <c r="L106" s="677"/>
      <c r="M106" s="679"/>
      <c r="N106" s="679"/>
      <c r="O106" s="679"/>
      <c r="P106" s="680"/>
      <c r="Q106" s="678"/>
      <c r="R106" s="678"/>
    </row>
    <row r="107" spans="1:18" x14ac:dyDescent="0.35">
      <c r="A107" s="670" t="s">
        <v>570</v>
      </c>
      <c r="B107" s="671">
        <v>472</v>
      </c>
      <c r="C107" s="672" t="s">
        <v>836</v>
      </c>
      <c r="D107" s="673" t="s">
        <v>845</v>
      </c>
      <c r="E107" s="673" t="s">
        <v>846</v>
      </c>
      <c r="F107" s="674"/>
      <c r="G107" s="323"/>
      <c r="H107" s="675">
        <v>2</v>
      </c>
      <c r="I107" s="679"/>
      <c r="J107" s="679"/>
      <c r="K107" s="679"/>
      <c r="L107" s="677"/>
      <c r="M107" s="679"/>
      <c r="N107" s="679"/>
      <c r="O107" s="679"/>
      <c r="P107" s="680"/>
      <c r="Q107" s="678"/>
      <c r="R107" s="678"/>
    </row>
    <row r="108" spans="1:18" x14ac:dyDescent="0.35">
      <c r="A108" s="670" t="s">
        <v>672</v>
      </c>
      <c r="B108" s="671">
        <v>137</v>
      </c>
      <c r="C108" s="672" t="s">
        <v>836</v>
      </c>
      <c r="D108" s="673" t="s">
        <v>393</v>
      </c>
      <c r="E108" s="673" t="s">
        <v>394</v>
      </c>
      <c r="F108" s="674"/>
      <c r="G108" s="323"/>
      <c r="H108" s="675">
        <v>3</v>
      </c>
      <c r="I108" s="679"/>
      <c r="J108" s="679"/>
      <c r="K108" s="679"/>
      <c r="L108" s="677"/>
      <c r="M108" s="679"/>
      <c r="N108" s="679"/>
      <c r="O108" s="679"/>
      <c r="P108" s="680"/>
      <c r="Q108" s="678"/>
      <c r="R108" s="678"/>
    </row>
    <row r="109" spans="1:18" x14ac:dyDescent="0.35">
      <c r="A109" s="670" t="s">
        <v>571</v>
      </c>
      <c r="B109" s="671">
        <v>371</v>
      </c>
      <c r="C109" s="672" t="s">
        <v>836</v>
      </c>
      <c r="D109" s="673" t="s">
        <v>896</v>
      </c>
      <c r="E109" s="673" t="s">
        <v>897</v>
      </c>
      <c r="F109" s="674"/>
      <c r="G109" s="323"/>
      <c r="H109" s="675">
        <v>3</v>
      </c>
      <c r="I109" s="679"/>
      <c r="J109" s="679"/>
      <c r="K109" s="679"/>
      <c r="L109" s="677"/>
      <c r="M109" s="679"/>
      <c r="N109" s="679"/>
      <c r="O109" s="679"/>
      <c r="P109" s="680"/>
      <c r="Q109" s="678"/>
      <c r="R109" s="678"/>
    </row>
    <row r="110" spans="1:18" x14ac:dyDescent="0.35">
      <c r="A110" s="694" t="s">
        <v>573</v>
      </c>
      <c r="B110" s="692">
        <v>364</v>
      </c>
      <c r="C110" s="672" t="s">
        <v>836</v>
      </c>
      <c r="D110" s="673" t="s">
        <v>574</v>
      </c>
      <c r="E110" s="673" t="s">
        <v>575</v>
      </c>
      <c r="F110" s="711"/>
      <c r="G110" s="681"/>
      <c r="H110" s="675">
        <v>3</v>
      </c>
      <c r="I110" s="679"/>
      <c r="J110" s="679"/>
      <c r="K110" s="679"/>
      <c r="L110" s="677"/>
      <c r="M110" s="679"/>
      <c r="N110" s="679"/>
      <c r="O110" s="679"/>
      <c r="P110" s="680"/>
      <c r="Q110" s="678"/>
      <c r="R110" s="678"/>
    </row>
    <row r="111" spans="1:18" x14ac:dyDescent="0.35">
      <c r="A111" s="712" t="s">
        <v>838</v>
      </c>
      <c r="B111" s="713">
        <v>44</v>
      </c>
      <c r="C111" s="672" t="s">
        <v>837</v>
      </c>
      <c r="D111" s="676" t="s">
        <v>576</v>
      </c>
      <c r="E111" s="676" t="s">
        <v>577</v>
      </c>
      <c r="F111" s="686"/>
      <c r="G111" s="681"/>
      <c r="H111" s="675">
        <v>1</v>
      </c>
      <c r="I111" s="676"/>
      <c r="J111" s="676"/>
      <c r="K111" s="676"/>
      <c r="L111" s="677"/>
      <c r="M111" s="676"/>
      <c r="N111" s="676"/>
      <c r="O111" s="714"/>
      <c r="P111" s="659"/>
      <c r="Q111" s="678"/>
      <c r="R111" s="678"/>
    </row>
    <row r="112" spans="1:18" x14ac:dyDescent="0.35">
      <c r="A112" s="670" t="s">
        <v>578</v>
      </c>
      <c r="B112" s="671">
        <v>25</v>
      </c>
      <c r="C112" s="672" t="s">
        <v>836</v>
      </c>
      <c r="D112" s="673" t="s">
        <v>579</v>
      </c>
      <c r="E112" s="673" t="s">
        <v>580</v>
      </c>
      <c r="F112" s="674"/>
      <c r="G112" s="323"/>
      <c r="H112" s="675">
        <v>5</v>
      </c>
      <c r="I112" s="679"/>
      <c r="J112" s="679"/>
      <c r="K112" s="679"/>
      <c r="L112" s="677"/>
      <c r="M112" s="679"/>
      <c r="N112" s="679"/>
      <c r="O112" s="679"/>
      <c r="P112" s="680"/>
      <c r="Q112" s="678"/>
      <c r="R112" s="678"/>
    </row>
    <row r="113" spans="1:18" x14ac:dyDescent="0.35">
      <c r="A113" s="670" t="s">
        <v>673</v>
      </c>
      <c r="B113" s="671" t="s">
        <v>581</v>
      </c>
      <c r="C113" s="672" t="s">
        <v>836</v>
      </c>
      <c r="D113" s="673" t="s">
        <v>582</v>
      </c>
      <c r="E113" s="673" t="s">
        <v>583</v>
      </c>
      <c r="F113" s="674"/>
      <c r="G113" s="673"/>
      <c r="H113" s="675">
        <v>5</v>
      </c>
      <c r="I113" s="682"/>
      <c r="J113" s="675"/>
      <c r="K113" s="675"/>
      <c r="L113" s="675"/>
      <c r="M113" s="678"/>
      <c r="N113" s="678"/>
      <c r="O113" s="678"/>
      <c r="P113" s="683"/>
      <c r="Q113" s="678"/>
      <c r="R113" s="678"/>
    </row>
    <row r="114" spans="1:18" x14ac:dyDescent="0.35">
      <c r="A114" s="684" t="s">
        <v>584</v>
      </c>
      <c r="B114" s="685">
        <v>273</v>
      </c>
      <c r="C114" s="672" t="s">
        <v>836</v>
      </c>
      <c r="D114" s="676" t="s">
        <v>892</v>
      </c>
      <c r="E114" s="676" t="s">
        <v>893</v>
      </c>
      <c r="F114" s="686"/>
      <c r="G114" s="323"/>
      <c r="H114" s="675">
        <v>1</v>
      </c>
      <c r="I114" s="679"/>
      <c r="J114" s="679"/>
      <c r="K114" s="679"/>
      <c r="L114" s="677"/>
      <c r="M114" s="679"/>
      <c r="N114" s="679"/>
      <c r="O114" s="679"/>
      <c r="P114" s="680"/>
      <c r="Q114" s="678"/>
      <c r="R114" s="678"/>
    </row>
    <row r="115" spans="1:18" x14ac:dyDescent="0.35">
      <c r="A115" s="670" t="s">
        <v>585</v>
      </c>
      <c r="B115" s="671">
        <v>285</v>
      </c>
      <c r="C115" s="672" t="s">
        <v>836</v>
      </c>
      <c r="D115" s="673" t="s">
        <v>586</v>
      </c>
      <c r="E115" s="673" t="s">
        <v>587</v>
      </c>
      <c r="F115" s="674"/>
      <c r="G115" s="323"/>
      <c r="H115" s="675">
        <v>2</v>
      </c>
      <c r="I115" s="679"/>
      <c r="J115" s="679"/>
      <c r="K115" s="679"/>
      <c r="L115" s="677"/>
      <c r="M115" s="679"/>
      <c r="N115" s="679"/>
      <c r="O115" s="679"/>
      <c r="P115" s="680"/>
      <c r="Q115" s="678"/>
      <c r="R115" s="678"/>
    </row>
    <row r="116" spans="1:18" x14ac:dyDescent="0.35">
      <c r="A116" s="670" t="s">
        <v>588</v>
      </c>
      <c r="B116" s="671">
        <v>191</v>
      </c>
      <c r="C116" s="672" t="s">
        <v>836</v>
      </c>
      <c r="D116" s="673" t="s">
        <v>589</v>
      </c>
      <c r="E116" s="673" t="s">
        <v>590</v>
      </c>
      <c r="F116" s="674"/>
      <c r="G116" s="323"/>
      <c r="H116" s="675">
        <v>3</v>
      </c>
      <c r="I116" s="682"/>
      <c r="J116" s="675"/>
      <c r="K116" s="675"/>
      <c r="L116" s="675"/>
      <c r="M116" s="678"/>
      <c r="N116" s="678"/>
      <c r="O116" s="678"/>
      <c r="P116" s="683"/>
      <c r="Q116" s="678"/>
      <c r="R116" s="678"/>
    </row>
    <row r="117" spans="1:18" x14ac:dyDescent="0.35">
      <c r="A117" s="670" t="s">
        <v>591</v>
      </c>
      <c r="B117" s="671">
        <v>201</v>
      </c>
      <c r="C117" s="672" t="s">
        <v>836</v>
      </c>
      <c r="D117" s="673" t="s">
        <v>592</v>
      </c>
      <c r="E117" s="673" t="s">
        <v>593</v>
      </c>
      <c r="F117" s="674"/>
      <c r="G117" s="678"/>
      <c r="H117" s="675">
        <v>5</v>
      </c>
      <c r="I117" s="679"/>
      <c r="J117" s="679"/>
      <c r="K117" s="679"/>
      <c r="L117" s="677"/>
      <c r="M117" s="679"/>
      <c r="N117" s="679"/>
      <c r="O117" s="679"/>
      <c r="P117" s="715"/>
      <c r="Q117" s="678"/>
      <c r="R117" s="678"/>
    </row>
    <row r="118" spans="1:18" x14ac:dyDescent="0.35">
      <c r="A118" s="670" t="s">
        <v>594</v>
      </c>
      <c r="B118" s="671">
        <v>316</v>
      </c>
      <c r="C118" s="672" t="s">
        <v>836</v>
      </c>
      <c r="D118" s="673" t="s">
        <v>451</v>
      </c>
      <c r="E118" s="673" t="s">
        <v>595</v>
      </c>
      <c r="F118" s="674"/>
      <c r="G118" s="681"/>
      <c r="H118" s="675">
        <v>4</v>
      </c>
      <c r="I118" s="679"/>
      <c r="J118" s="679"/>
      <c r="K118" s="679"/>
      <c r="L118" s="677"/>
      <c r="M118" s="679"/>
      <c r="N118" s="679"/>
      <c r="O118" s="679"/>
      <c r="P118" s="680"/>
      <c r="Q118" s="678"/>
      <c r="R118" s="678"/>
    </row>
    <row r="119" spans="1:18" x14ac:dyDescent="0.35">
      <c r="A119" s="690" t="s">
        <v>596</v>
      </c>
      <c r="B119" s="671">
        <v>252</v>
      </c>
      <c r="C119" s="672" t="s">
        <v>836</v>
      </c>
      <c r="D119" s="673" t="s">
        <v>572</v>
      </c>
      <c r="E119" s="673" t="s">
        <v>414</v>
      </c>
      <c r="F119" s="674"/>
      <c r="G119" s="323"/>
      <c r="H119" s="675">
        <v>6</v>
      </c>
      <c r="I119" s="679"/>
      <c r="J119" s="679"/>
      <c r="K119" s="679"/>
      <c r="L119" s="677"/>
      <c r="M119" s="679"/>
      <c r="N119" s="679"/>
      <c r="O119" s="679"/>
      <c r="P119" s="680"/>
      <c r="Q119" s="678"/>
      <c r="R119" s="678"/>
    </row>
    <row r="120" spans="1:18" x14ac:dyDescent="0.35">
      <c r="A120" s="670" t="s">
        <v>597</v>
      </c>
      <c r="B120" s="671">
        <v>382</v>
      </c>
      <c r="C120" s="672" t="s">
        <v>836</v>
      </c>
      <c r="D120" s="673" t="s">
        <v>598</v>
      </c>
      <c r="E120" s="673" t="s">
        <v>599</v>
      </c>
      <c r="F120" s="674"/>
      <c r="G120" s="323"/>
      <c r="H120" s="675">
        <v>5</v>
      </c>
      <c r="I120" s="679"/>
      <c r="J120" s="679"/>
      <c r="K120" s="679"/>
      <c r="L120" s="677"/>
      <c r="M120" s="679"/>
      <c r="N120" s="679"/>
      <c r="O120" s="679"/>
      <c r="P120" s="680"/>
      <c r="Q120" s="678"/>
      <c r="R120" s="678"/>
    </row>
    <row r="121" spans="1:18" x14ac:dyDescent="0.35">
      <c r="A121" s="670" t="s">
        <v>683</v>
      </c>
      <c r="B121" s="671">
        <v>454</v>
      </c>
      <c r="C121" s="672" t="s">
        <v>836</v>
      </c>
      <c r="D121" s="673" t="s">
        <v>600</v>
      </c>
      <c r="E121" s="673" t="s">
        <v>601</v>
      </c>
      <c r="F121" s="674"/>
      <c r="G121" s="681"/>
      <c r="H121" s="675">
        <v>3</v>
      </c>
      <c r="I121" s="679"/>
      <c r="J121" s="679"/>
      <c r="K121" s="679"/>
      <c r="L121" s="677"/>
      <c r="M121" s="679"/>
      <c r="N121" s="679"/>
      <c r="O121" s="679"/>
      <c r="P121" s="680"/>
      <c r="Q121" s="678"/>
      <c r="R121" s="678"/>
    </row>
    <row r="122" spans="1:18" x14ac:dyDescent="0.35">
      <c r="A122" s="670" t="s">
        <v>684</v>
      </c>
      <c r="B122" s="671">
        <v>475</v>
      </c>
      <c r="C122" s="672" t="s">
        <v>836</v>
      </c>
      <c r="D122" s="673" t="s">
        <v>901</v>
      </c>
      <c r="E122" s="673" t="s">
        <v>604</v>
      </c>
      <c r="F122" s="674"/>
      <c r="G122" s="323"/>
      <c r="H122" s="675">
        <v>3</v>
      </c>
      <c r="I122" s="679"/>
      <c r="J122" s="679"/>
      <c r="K122" s="679"/>
      <c r="L122" s="677"/>
      <c r="M122" s="679"/>
      <c r="N122" s="679"/>
      <c r="O122" s="679"/>
      <c r="P122" s="680"/>
      <c r="Q122" s="678"/>
      <c r="R122" s="678"/>
    </row>
    <row r="123" spans="1:18" x14ac:dyDescent="0.35">
      <c r="A123" s="670" t="s">
        <v>602</v>
      </c>
      <c r="B123" s="671">
        <v>291</v>
      </c>
      <c r="C123" s="672" t="s">
        <v>836</v>
      </c>
      <c r="D123" s="673" t="s">
        <v>719</v>
      </c>
      <c r="E123" s="673" t="s">
        <v>883</v>
      </c>
      <c r="F123" s="674"/>
      <c r="G123" s="323"/>
      <c r="H123" s="675">
        <v>6</v>
      </c>
      <c r="I123" s="679"/>
      <c r="J123" s="679"/>
      <c r="K123" s="679"/>
      <c r="L123" s="677"/>
      <c r="M123" s="825"/>
      <c r="N123" s="825"/>
      <c r="O123" s="679"/>
      <c r="P123" s="824"/>
      <c r="Q123" s="678"/>
      <c r="R123" s="678"/>
    </row>
    <row r="124" spans="1:18" x14ac:dyDescent="0.35">
      <c r="A124" s="670" t="s">
        <v>603</v>
      </c>
      <c r="B124" s="671">
        <v>243</v>
      </c>
      <c r="C124" s="672" t="s">
        <v>836</v>
      </c>
      <c r="D124" s="673" t="s">
        <v>356</v>
      </c>
      <c r="E124" s="673" t="s">
        <v>604</v>
      </c>
      <c r="F124" s="674"/>
      <c r="G124" s="323"/>
      <c r="H124" s="675">
        <v>2</v>
      </c>
      <c r="I124" s="679"/>
      <c r="J124" s="679"/>
      <c r="K124" s="679"/>
      <c r="L124" s="677"/>
      <c r="M124" s="679"/>
      <c r="N124" s="679"/>
      <c r="O124" s="679"/>
      <c r="P124" s="680"/>
      <c r="Q124" s="678"/>
      <c r="R124" s="678"/>
    </row>
    <row r="125" spans="1:18" x14ac:dyDescent="0.35">
      <c r="A125" s="694" t="s">
        <v>605</v>
      </c>
      <c r="B125" s="692">
        <v>60</v>
      </c>
      <c r="C125" s="672" t="s">
        <v>836</v>
      </c>
      <c r="D125" s="695" t="s">
        <v>553</v>
      </c>
      <c r="E125" s="695" t="s">
        <v>904</v>
      </c>
      <c r="F125" s="696"/>
      <c r="G125" s="323"/>
      <c r="H125" s="675">
        <v>6</v>
      </c>
      <c r="I125" s="679"/>
      <c r="J125" s="679"/>
      <c r="K125" s="679"/>
      <c r="L125" s="677"/>
      <c r="M125" s="679"/>
      <c r="N125" s="679"/>
      <c r="O125" s="679"/>
      <c r="P125" s="680"/>
      <c r="Q125" s="678"/>
      <c r="R125" s="678"/>
    </row>
    <row r="126" spans="1:18" x14ac:dyDescent="0.35">
      <c r="A126" s="670" t="s">
        <v>674</v>
      </c>
      <c r="B126" s="671">
        <v>537</v>
      </c>
      <c r="C126" s="672" t="s">
        <v>836</v>
      </c>
      <c r="D126" s="673" t="s">
        <v>606</v>
      </c>
      <c r="E126" s="673" t="s">
        <v>490</v>
      </c>
      <c r="F126" s="674"/>
      <c r="G126" s="673"/>
      <c r="H126" s="675">
        <v>5</v>
      </c>
      <c r="I126" s="682"/>
      <c r="J126" s="675"/>
      <c r="K126" s="675"/>
      <c r="L126" s="675"/>
      <c r="M126" s="678"/>
      <c r="N126" s="678"/>
      <c r="O126" s="678"/>
      <c r="P126" s="683"/>
      <c r="Q126" s="678"/>
      <c r="R126" s="678"/>
    </row>
    <row r="127" spans="1:18" x14ac:dyDescent="0.35">
      <c r="A127" s="670" t="s">
        <v>607</v>
      </c>
      <c r="B127" s="671">
        <v>312</v>
      </c>
      <c r="C127" s="672" t="s">
        <v>836</v>
      </c>
      <c r="D127" s="673" t="s">
        <v>608</v>
      </c>
      <c r="E127" s="673" t="s">
        <v>476</v>
      </c>
      <c r="F127" s="674"/>
      <c r="G127" s="681"/>
      <c r="H127" s="675">
        <v>4</v>
      </c>
      <c r="I127" s="679"/>
      <c r="J127" s="679"/>
      <c r="K127" s="679"/>
      <c r="L127" s="677"/>
      <c r="M127" s="679"/>
      <c r="N127" s="679"/>
      <c r="O127" s="679"/>
      <c r="P127" s="680"/>
      <c r="Q127" s="678"/>
      <c r="R127" s="678"/>
    </row>
    <row r="128" spans="1:18" x14ac:dyDescent="0.35">
      <c r="A128" s="670" t="s">
        <v>609</v>
      </c>
      <c r="B128" s="671">
        <v>52</v>
      </c>
      <c r="C128" s="672" t="s">
        <v>836</v>
      </c>
      <c r="D128" s="673" t="s">
        <v>610</v>
      </c>
      <c r="E128" s="673" t="s">
        <v>611</v>
      </c>
      <c r="F128" s="674"/>
      <c r="G128" s="323"/>
      <c r="H128" s="675">
        <v>5</v>
      </c>
      <c r="I128" s="679"/>
      <c r="J128" s="679"/>
      <c r="K128" s="679"/>
      <c r="L128" s="677"/>
      <c r="M128" s="679"/>
      <c r="N128" s="679"/>
      <c r="O128" s="679"/>
      <c r="P128" s="680"/>
      <c r="Q128" s="678"/>
      <c r="R128" s="678"/>
    </row>
    <row r="129" spans="1:18" x14ac:dyDescent="0.35">
      <c r="A129" s="670" t="s">
        <v>612</v>
      </c>
      <c r="B129" s="671">
        <v>150</v>
      </c>
      <c r="C129" s="672" t="s">
        <v>836</v>
      </c>
      <c r="D129" s="673" t="s">
        <v>314</v>
      </c>
      <c r="E129" s="673" t="s">
        <v>613</v>
      </c>
      <c r="F129" s="674"/>
      <c r="G129" s="673"/>
      <c r="H129" s="675">
        <v>5</v>
      </c>
      <c r="I129" s="679"/>
      <c r="J129" s="679"/>
      <c r="K129" s="679"/>
      <c r="L129" s="677"/>
      <c r="M129" s="679"/>
      <c r="N129" s="679"/>
      <c r="O129" s="679"/>
      <c r="P129" s="680"/>
      <c r="Q129" s="678"/>
      <c r="R129" s="678"/>
    </row>
    <row r="130" spans="1:18" x14ac:dyDescent="0.35">
      <c r="A130" s="690" t="s">
        <v>614</v>
      </c>
      <c r="B130" s="706">
        <v>292</v>
      </c>
      <c r="C130" s="672" t="s">
        <v>836</v>
      </c>
      <c r="D130" s="707" t="s">
        <v>608</v>
      </c>
      <c r="E130" s="707" t="s">
        <v>615</v>
      </c>
      <c r="F130" s="708"/>
      <c r="G130" s="678"/>
      <c r="H130" s="675">
        <v>6</v>
      </c>
      <c r="I130" s="679"/>
      <c r="J130" s="679"/>
      <c r="K130" s="679"/>
      <c r="L130" s="677"/>
      <c r="M130" s="679"/>
      <c r="N130" s="679"/>
      <c r="O130" s="679"/>
      <c r="P130" s="680"/>
      <c r="Q130" s="678"/>
      <c r="R130" s="678"/>
    </row>
    <row r="131" spans="1:18" x14ac:dyDescent="0.35">
      <c r="A131" s="684" t="s">
        <v>616</v>
      </c>
      <c r="B131" s="709">
        <v>41</v>
      </c>
      <c r="C131" s="672" t="s">
        <v>836</v>
      </c>
      <c r="D131" s="676" t="s">
        <v>617</v>
      </c>
      <c r="E131" s="676" t="s">
        <v>618</v>
      </c>
      <c r="F131" s="686"/>
      <c r="G131" s="678"/>
      <c r="H131" s="675">
        <v>1</v>
      </c>
      <c r="I131" s="679"/>
      <c r="J131" s="679"/>
      <c r="K131" s="679"/>
      <c r="L131" s="677"/>
      <c r="M131" s="679"/>
      <c r="N131" s="679"/>
      <c r="O131" s="679"/>
      <c r="P131" s="680"/>
      <c r="Q131" s="678"/>
      <c r="R131" s="678"/>
    </row>
    <row r="132" spans="1:18" x14ac:dyDescent="0.35">
      <c r="A132" s="670" t="s">
        <v>619</v>
      </c>
      <c r="B132" s="671">
        <v>322</v>
      </c>
      <c r="C132" s="672" t="s">
        <v>836</v>
      </c>
      <c r="D132" s="673" t="s">
        <v>620</v>
      </c>
      <c r="E132" s="673" t="s">
        <v>621</v>
      </c>
      <c r="F132" s="674"/>
      <c r="G132" s="673"/>
      <c r="H132" s="675">
        <v>6</v>
      </c>
      <c r="I132" s="679"/>
      <c r="J132" s="679"/>
      <c r="K132" s="679"/>
      <c r="L132" s="677"/>
      <c r="M132" s="679"/>
      <c r="N132" s="679"/>
      <c r="O132" s="679"/>
      <c r="P132" s="680"/>
      <c r="Q132" s="678"/>
      <c r="R132" s="678"/>
    </row>
    <row r="133" spans="1:18" s="321" customFormat="1" x14ac:dyDescent="0.35">
      <c r="A133" s="694" t="s">
        <v>622</v>
      </c>
      <c r="B133" s="692">
        <v>92</v>
      </c>
      <c r="C133" s="672" t="s">
        <v>836</v>
      </c>
      <c r="D133" s="695" t="s">
        <v>623</v>
      </c>
      <c r="E133" s="695" t="s">
        <v>624</v>
      </c>
      <c r="F133" s="696"/>
      <c r="G133" s="683"/>
      <c r="H133" s="675">
        <v>6</v>
      </c>
      <c r="I133" s="679"/>
      <c r="J133" s="679"/>
      <c r="K133" s="679"/>
      <c r="L133" s="677"/>
      <c r="M133" s="679"/>
      <c r="N133" s="679"/>
      <c r="O133" s="679"/>
      <c r="P133" s="703"/>
      <c r="Q133" s="683"/>
      <c r="R133" s="683"/>
    </row>
    <row r="134" spans="1:18" x14ac:dyDescent="0.35">
      <c r="A134" s="670" t="s">
        <v>625</v>
      </c>
      <c r="B134" s="671">
        <v>488</v>
      </c>
      <c r="C134" s="672" t="s">
        <v>836</v>
      </c>
      <c r="D134" s="673" t="s">
        <v>626</v>
      </c>
      <c r="E134" s="673" t="s">
        <v>412</v>
      </c>
      <c r="F134" s="674"/>
      <c r="G134" s="681"/>
      <c r="H134" s="675">
        <v>4</v>
      </c>
      <c r="I134" s="323"/>
      <c r="J134" s="679"/>
      <c r="K134" s="679"/>
      <c r="L134" s="677"/>
      <c r="M134" s="679"/>
      <c r="N134" s="679"/>
      <c r="O134" s="688"/>
      <c r="P134" s="703"/>
      <c r="Q134" s="678"/>
      <c r="R134" s="678"/>
    </row>
    <row r="135" spans="1:18" x14ac:dyDescent="0.35">
      <c r="A135" s="670" t="s">
        <v>627</v>
      </c>
      <c r="B135" s="671">
        <v>461</v>
      </c>
      <c r="C135" s="672" t="s">
        <v>836</v>
      </c>
      <c r="D135" s="673" t="s">
        <v>472</v>
      </c>
      <c r="E135" s="673" t="s">
        <v>628</v>
      </c>
      <c r="F135" s="674"/>
      <c r="G135" s="673"/>
      <c r="H135" s="675">
        <v>6</v>
      </c>
      <c r="I135" s="679"/>
      <c r="J135" s="679"/>
      <c r="K135" s="679"/>
      <c r="L135" s="677"/>
      <c r="M135" s="679"/>
      <c r="N135" s="679"/>
      <c r="O135" s="679"/>
      <c r="P135" s="680"/>
      <c r="Q135" s="678"/>
      <c r="R135" s="678"/>
    </row>
    <row r="136" spans="1:18" x14ac:dyDescent="0.35">
      <c r="A136" s="716" t="s">
        <v>629</v>
      </c>
      <c r="B136" s="717">
        <v>401</v>
      </c>
      <c r="C136" s="672" t="s">
        <v>836</v>
      </c>
      <c r="D136" s="718" t="s">
        <v>408</v>
      </c>
      <c r="E136" s="718" t="s">
        <v>630</v>
      </c>
      <c r="F136" s="719"/>
      <c r="G136" s="323"/>
      <c r="H136" s="675">
        <v>6</v>
      </c>
      <c r="I136" s="718"/>
      <c r="J136" s="718"/>
      <c r="K136" s="718"/>
      <c r="L136" s="718"/>
      <c r="M136" s="718"/>
      <c r="N136" s="718"/>
      <c r="O136" s="720"/>
      <c r="P136" s="721"/>
      <c r="Q136" s="678"/>
      <c r="R136" s="678"/>
    </row>
    <row r="137" spans="1:18" x14ac:dyDescent="0.35">
      <c r="A137" s="670" t="s">
        <v>631</v>
      </c>
      <c r="B137" s="671">
        <v>473</v>
      </c>
      <c r="C137" s="672" t="s">
        <v>836</v>
      </c>
      <c r="D137" s="673" t="s">
        <v>632</v>
      </c>
      <c r="E137" s="673" t="s">
        <v>633</v>
      </c>
      <c r="F137" s="674"/>
      <c r="G137" s="452"/>
      <c r="H137" s="675">
        <v>3</v>
      </c>
      <c r="I137" s="675"/>
      <c r="J137" s="675"/>
      <c r="K137" s="675"/>
      <c r="L137" s="675"/>
      <c r="M137" s="678"/>
      <c r="N137" s="678"/>
      <c r="O137" s="678"/>
      <c r="P137" s="683"/>
      <c r="Q137" s="678"/>
      <c r="R137" s="678"/>
    </row>
    <row r="138" spans="1:18" x14ac:dyDescent="0.35">
      <c r="A138" s="670" t="s">
        <v>634</v>
      </c>
      <c r="B138" s="671">
        <v>287</v>
      </c>
      <c r="C138" s="672" t="s">
        <v>836</v>
      </c>
      <c r="D138" s="673" t="s">
        <v>496</v>
      </c>
      <c r="E138" s="673" t="s">
        <v>497</v>
      </c>
      <c r="F138" s="674"/>
      <c r="G138" s="681"/>
      <c r="H138" s="675">
        <v>2</v>
      </c>
      <c r="I138" s="679"/>
      <c r="J138" s="679"/>
      <c r="K138" s="679"/>
      <c r="L138" s="677"/>
      <c r="M138" s="679"/>
      <c r="N138" s="679"/>
      <c r="O138" s="679"/>
      <c r="P138" s="680"/>
      <c r="Q138" s="678"/>
      <c r="R138" s="678"/>
    </row>
    <row r="139" spans="1:18" x14ac:dyDescent="0.35">
      <c r="A139" s="670" t="s">
        <v>635</v>
      </c>
      <c r="B139" s="671">
        <v>411</v>
      </c>
      <c r="C139" s="672" t="s">
        <v>836</v>
      </c>
      <c r="D139" s="673" t="s">
        <v>553</v>
      </c>
      <c r="E139" s="673" t="s">
        <v>891</v>
      </c>
      <c r="F139" s="674"/>
      <c r="G139" s="323"/>
      <c r="H139" s="675">
        <v>2</v>
      </c>
      <c r="I139" s="679"/>
      <c r="J139" s="679"/>
      <c r="K139" s="679"/>
      <c r="L139" s="677"/>
      <c r="M139" s="679"/>
      <c r="N139" s="679"/>
      <c r="O139" s="679"/>
      <c r="P139" s="680"/>
      <c r="Q139" s="678"/>
      <c r="R139" s="678"/>
    </row>
    <row r="140" spans="1:18" x14ac:dyDescent="0.35">
      <c r="A140" s="670" t="s">
        <v>636</v>
      </c>
      <c r="B140" s="671">
        <v>486</v>
      </c>
      <c r="C140" s="672" t="s">
        <v>836</v>
      </c>
      <c r="D140" s="673" t="s">
        <v>436</v>
      </c>
      <c r="E140" s="673" t="s">
        <v>637</v>
      </c>
      <c r="F140" s="674"/>
      <c r="G140" s="673"/>
      <c r="H140" s="675">
        <v>6</v>
      </c>
      <c r="I140" s="679"/>
      <c r="J140" s="679"/>
      <c r="K140" s="679"/>
      <c r="L140" s="677"/>
      <c r="M140" s="679"/>
      <c r="N140" s="679"/>
      <c r="O140" s="679"/>
      <c r="P140" s="680"/>
      <c r="Q140" s="678"/>
      <c r="R140" s="678"/>
    </row>
    <row r="141" spans="1:18" x14ac:dyDescent="0.35">
      <c r="A141" s="670" t="s">
        <v>638</v>
      </c>
      <c r="B141" s="671">
        <v>262</v>
      </c>
      <c r="C141" s="672" t="s">
        <v>836</v>
      </c>
      <c r="D141" s="673" t="s">
        <v>389</v>
      </c>
      <c r="E141" s="673" t="s">
        <v>639</v>
      </c>
      <c r="F141" s="674"/>
      <c r="G141" s="323"/>
      <c r="H141" s="675">
        <v>4</v>
      </c>
      <c r="I141" s="679"/>
      <c r="J141" s="679"/>
      <c r="K141" s="679"/>
      <c r="L141" s="677"/>
      <c r="M141" s="679"/>
      <c r="N141" s="679"/>
      <c r="O141" s="679"/>
      <c r="P141" s="680"/>
      <c r="Q141" s="678"/>
      <c r="R141" s="678"/>
    </row>
    <row r="142" spans="1:18" x14ac:dyDescent="0.35">
      <c r="A142" s="670" t="s">
        <v>640</v>
      </c>
      <c r="B142" s="671">
        <v>139</v>
      </c>
      <c r="C142" s="672" t="s">
        <v>836</v>
      </c>
      <c r="D142" s="673" t="s">
        <v>438</v>
      </c>
      <c r="E142" s="673" t="s">
        <v>439</v>
      </c>
      <c r="F142" s="674"/>
      <c r="G142" s="452"/>
      <c r="H142" s="675">
        <v>3</v>
      </c>
      <c r="I142" s="679"/>
      <c r="J142" s="679"/>
      <c r="K142" s="679"/>
      <c r="L142" s="677"/>
      <c r="M142" s="679"/>
      <c r="N142" s="679"/>
      <c r="O142" s="679"/>
      <c r="P142" s="680"/>
      <c r="Q142" s="678"/>
      <c r="R142" s="678"/>
    </row>
    <row r="143" spans="1:18" x14ac:dyDescent="0.35">
      <c r="A143" s="670" t="s">
        <v>641</v>
      </c>
      <c r="B143" s="671">
        <v>451</v>
      </c>
      <c r="C143" s="672" t="s">
        <v>836</v>
      </c>
      <c r="D143" s="673" t="s">
        <v>720</v>
      </c>
      <c r="E143" s="673" t="s">
        <v>908</v>
      </c>
      <c r="F143" s="674"/>
      <c r="G143" s="323"/>
      <c r="H143" s="675">
        <v>3</v>
      </c>
      <c r="I143" s="679"/>
      <c r="J143" s="679"/>
      <c r="K143" s="679"/>
      <c r="L143" s="677"/>
      <c r="M143" s="679"/>
      <c r="N143" s="679"/>
      <c r="O143" s="679"/>
      <c r="P143" s="680"/>
      <c r="Q143" s="678"/>
      <c r="R143" s="678"/>
    </row>
    <row r="144" spans="1:18" x14ac:dyDescent="0.35">
      <c r="A144" s="670" t="s">
        <v>642</v>
      </c>
      <c r="B144" s="671">
        <v>463</v>
      </c>
      <c r="C144" s="672" t="s">
        <v>836</v>
      </c>
      <c r="D144" s="673" t="s">
        <v>489</v>
      </c>
      <c r="E144" s="673" t="s">
        <v>643</v>
      </c>
      <c r="F144" s="674"/>
      <c r="G144" s="323"/>
      <c r="H144" s="675">
        <v>3</v>
      </c>
      <c r="I144" s="679"/>
      <c r="J144" s="679"/>
      <c r="K144" s="679"/>
      <c r="L144" s="677"/>
      <c r="M144" s="679"/>
      <c r="N144" s="679"/>
      <c r="O144" s="679"/>
      <c r="P144" s="680"/>
      <c r="Q144" s="678"/>
      <c r="R144" s="678"/>
    </row>
    <row r="145" spans="1:18" x14ac:dyDescent="0.35">
      <c r="A145" s="684" t="s">
        <v>644</v>
      </c>
      <c r="B145" s="685">
        <v>393</v>
      </c>
      <c r="C145" s="672" t="s">
        <v>836</v>
      </c>
      <c r="D145" s="676" t="s">
        <v>349</v>
      </c>
      <c r="E145" s="676" t="s">
        <v>487</v>
      </c>
      <c r="F145" s="686"/>
      <c r="G145" s="681"/>
      <c r="H145" s="675">
        <v>1</v>
      </c>
      <c r="I145" s="679"/>
      <c r="J145" s="679"/>
      <c r="K145" s="679"/>
      <c r="L145" s="677"/>
      <c r="M145" s="679"/>
      <c r="N145" s="679"/>
      <c r="O145" s="679"/>
      <c r="P145" s="680"/>
      <c r="Q145" s="678"/>
      <c r="R145" s="678"/>
    </row>
    <row r="146" spans="1:18" x14ac:dyDescent="0.35">
      <c r="A146" s="670" t="s">
        <v>645</v>
      </c>
      <c r="B146" s="671">
        <v>431</v>
      </c>
      <c r="C146" s="672" t="s">
        <v>836</v>
      </c>
      <c r="D146" s="673" t="s">
        <v>646</v>
      </c>
      <c r="E146" s="673" t="s">
        <v>647</v>
      </c>
      <c r="F146" s="674"/>
      <c r="G146" s="452"/>
      <c r="H146" s="675">
        <v>3</v>
      </c>
      <c r="I146" s="679"/>
      <c r="J146" s="679"/>
      <c r="K146" s="679"/>
      <c r="L146" s="677"/>
      <c r="M146" s="679"/>
      <c r="N146" s="679"/>
      <c r="O146" s="679"/>
      <c r="P146" s="680"/>
      <c r="Q146" s="678"/>
      <c r="R146" s="678"/>
    </row>
    <row r="147" spans="1:18" x14ac:dyDescent="0.35">
      <c r="A147" s="670" t="s">
        <v>648</v>
      </c>
      <c r="B147" s="671">
        <v>232</v>
      </c>
      <c r="C147" s="672" t="s">
        <v>836</v>
      </c>
      <c r="D147" s="673" t="s">
        <v>649</v>
      </c>
      <c r="E147" s="673" t="s">
        <v>650</v>
      </c>
      <c r="F147" s="674"/>
      <c r="G147" s="323"/>
      <c r="H147" s="675">
        <v>4</v>
      </c>
      <c r="I147" s="679"/>
      <c r="J147" s="679"/>
      <c r="K147" s="679"/>
      <c r="L147" s="677"/>
      <c r="M147" s="679"/>
      <c r="N147" s="679"/>
      <c r="O147" s="679"/>
      <c r="P147" s="680"/>
      <c r="Q147" s="678"/>
      <c r="R147" s="678"/>
    </row>
    <row r="148" spans="1:18" x14ac:dyDescent="0.35">
      <c r="A148" s="690" t="s">
        <v>651</v>
      </c>
      <c r="B148" s="671">
        <v>2</v>
      </c>
      <c r="C148" s="672" t="s">
        <v>836</v>
      </c>
      <c r="D148" s="673" t="s">
        <v>652</v>
      </c>
      <c r="E148" s="673" t="s">
        <v>653</v>
      </c>
      <c r="F148" s="674"/>
      <c r="G148" s="681"/>
      <c r="H148" s="675">
        <v>3</v>
      </c>
      <c r="I148" s="679"/>
      <c r="J148" s="679"/>
      <c r="K148" s="679"/>
      <c r="L148" s="677"/>
      <c r="M148" s="679"/>
      <c r="N148" s="679"/>
      <c r="O148" s="679"/>
      <c r="P148" s="680"/>
      <c r="Q148" s="678"/>
      <c r="R148" s="678"/>
    </row>
    <row r="149" spans="1:18" x14ac:dyDescent="0.35">
      <c r="A149" s="684" t="s">
        <v>654</v>
      </c>
      <c r="B149" s="709">
        <v>83</v>
      </c>
      <c r="C149" s="672" t="s">
        <v>836</v>
      </c>
      <c r="D149" s="676" t="s">
        <v>586</v>
      </c>
      <c r="E149" s="676" t="s">
        <v>842</v>
      </c>
      <c r="F149" s="686"/>
      <c r="G149" s="323"/>
      <c r="H149" s="675">
        <v>1</v>
      </c>
      <c r="I149" s="679"/>
      <c r="J149" s="679"/>
      <c r="K149" s="679"/>
      <c r="L149" s="677"/>
      <c r="M149" s="679"/>
      <c r="N149" s="679"/>
      <c r="O149" s="679"/>
      <c r="P149" s="703"/>
      <c r="Q149" s="678"/>
      <c r="R149" s="678"/>
    </row>
    <row r="150" spans="1:18" x14ac:dyDescent="0.35">
      <c r="A150" s="670" t="s">
        <v>655</v>
      </c>
      <c r="B150" s="671">
        <v>253</v>
      </c>
      <c r="C150" s="672" t="s">
        <v>836</v>
      </c>
      <c r="D150" s="673" t="s">
        <v>656</v>
      </c>
      <c r="E150" s="673" t="s">
        <v>657</v>
      </c>
      <c r="F150" s="674"/>
      <c r="G150" s="673"/>
      <c r="H150" s="675">
        <v>6</v>
      </c>
      <c r="I150" s="679"/>
      <c r="J150" s="679"/>
      <c r="K150" s="679"/>
      <c r="L150" s="677"/>
      <c r="M150" s="679"/>
      <c r="N150" s="679"/>
      <c r="O150" s="679"/>
      <c r="P150" s="680"/>
      <c r="Q150" s="678"/>
      <c r="R150" s="678"/>
    </row>
    <row r="151" spans="1:18" x14ac:dyDescent="0.35">
      <c r="A151" s="670" t="s">
        <v>658</v>
      </c>
      <c r="B151" s="671">
        <v>202</v>
      </c>
      <c r="C151" s="672" t="s">
        <v>836</v>
      </c>
      <c r="D151" s="673" t="s">
        <v>659</v>
      </c>
      <c r="E151" s="673" t="s">
        <v>660</v>
      </c>
      <c r="F151" s="674"/>
      <c r="G151" s="323"/>
      <c r="H151" s="675">
        <v>5</v>
      </c>
      <c r="I151" s="679"/>
      <c r="J151" s="679"/>
      <c r="K151" s="679"/>
      <c r="L151" s="677"/>
      <c r="M151" s="679"/>
      <c r="N151" s="679"/>
      <c r="O151" s="679"/>
      <c r="P151" s="680"/>
      <c r="Q151" s="678"/>
      <c r="R151" s="678"/>
    </row>
    <row r="152" spans="1:18" x14ac:dyDescent="0.35">
      <c r="A152" s="670" t="s">
        <v>661</v>
      </c>
      <c r="B152" s="671">
        <v>464</v>
      </c>
      <c r="C152" s="672" t="s">
        <v>836</v>
      </c>
      <c r="D152" s="673" t="s">
        <v>911</v>
      </c>
      <c r="E152" s="673" t="s">
        <v>912</v>
      </c>
      <c r="F152" s="674"/>
      <c r="G152" s="323"/>
      <c r="H152" s="675">
        <v>6</v>
      </c>
      <c r="I152" s="679"/>
      <c r="J152" s="675"/>
      <c r="K152" s="679"/>
      <c r="L152" s="675"/>
      <c r="M152" s="678"/>
      <c r="N152" s="678"/>
      <c r="O152" s="722"/>
      <c r="P152" s="683"/>
      <c r="Q152" s="678"/>
      <c r="R152" s="678"/>
    </row>
    <row r="153" spans="1:18" x14ac:dyDescent="0.35">
      <c r="A153" s="670" t="s">
        <v>662</v>
      </c>
      <c r="B153" s="671">
        <v>288</v>
      </c>
      <c r="C153" s="672" t="s">
        <v>836</v>
      </c>
      <c r="D153" s="673" t="s">
        <v>894</v>
      </c>
      <c r="E153" s="673" t="s">
        <v>842</v>
      </c>
      <c r="F153" s="674"/>
      <c r="G153" s="323"/>
      <c r="H153" s="675">
        <v>2</v>
      </c>
      <c r="I153" s="679"/>
      <c r="J153" s="679"/>
      <c r="K153" s="679"/>
      <c r="L153" s="677"/>
      <c r="M153" s="679"/>
      <c r="N153" s="679"/>
      <c r="O153" s="679"/>
      <c r="P153" s="680"/>
      <c r="Q153" s="678"/>
      <c r="R153" s="678"/>
    </row>
    <row r="154" spans="1:18" x14ac:dyDescent="0.35">
      <c r="A154" s="670" t="s">
        <v>663</v>
      </c>
      <c r="B154" s="671">
        <v>133</v>
      </c>
      <c r="C154" s="672" t="s">
        <v>836</v>
      </c>
      <c r="D154" s="673" t="s">
        <v>393</v>
      </c>
      <c r="E154" s="673" t="s">
        <v>394</v>
      </c>
      <c r="F154" s="674"/>
      <c r="G154" s="681"/>
      <c r="H154" s="675">
        <v>3</v>
      </c>
      <c r="I154" s="679"/>
      <c r="J154" s="679"/>
      <c r="K154" s="679"/>
      <c r="L154" s="677"/>
      <c r="M154" s="679"/>
      <c r="N154" s="679"/>
      <c r="O154" s="679"/>
      <c r="P154" s="680"/>
      <c r="Q154" s="678"/>
      <c r="R154" s="678"/>
    </row>
    <row r="155" spans="1:18" x14ac:dyDescent="0.35">
      <c r="A155" s="670" t="s">
        <v>664</v>
      </c>
      <c r="B155" s="671">
        <v>462</v>
      </c>
      <c r="C155" s="672" t="s">
        <v>836</v>
      </c>
      <c r="D155" s="673" t="s">
        <v>665</v>
      </c>
      <c r="E155" s="673" t="s">
        <v>666</v>
      </c>
      <c r="F155" s="674"/>
      <c r="G155" s="681"/>
      <c r="H155" s="675">
        <v>4</v>
      </c>
      <c r="I155" s="679"/>
      <c r="J155" s="679"/>
      <c r="K155" s="679"/>
      <c r="L155" s="677"/>
      <c r="M155" s="679"/>
      <c r="N155" s="679"/>
      <c r="O155" s="679"/>
      <c r="P155" s="680"/>
      <c r="Q155" s="678"/>
      <c r="R155" s="678"/>
    </row>
  </sheetData>
  <autoFilter ref="B1:F155"/>
  <sortState ref="A2:O164">
    <sortCondition ref="A2:A164"/>
  </sortState>
  <hyperlinks>
    <hyperlink ref="M174" r:id="rId1" display="mailto:Corngrow@gmail.com"/>
    <hyperlink ref="M175" r:id="rId2" display="mailto:sgrover@syringamountainschool.org"/>
    <hyperlink ref="O174" r:id="rId3" display="mailto:Corngrow@gmail.com"/>
    <hyperlink ref="O175" r:id="rId4" display="mailto:sgrover@syringamountainschool.org"/>
    <hyperlink ref="M164" r:id="rId5" display="mailto:lbraun@hansen.k12.id.us"/>
    <hyperlink ref="M171" r:id="rId6" display="mailto:mgantz@mdsd.org"/>
    <hyperlink ref="M172" r:id="rId7" display="mailto:deb.cheney@salmon291.org"/>
    <hyperlink ref="M173" r:id="rId8" display="mailto:ekemery@leadoreschool.org"/>
    <hyperlink ref="M178" r:id="rId9" display="mailto:thadb@sd314.k12.id.us"/>
    <hyperlink ref="M180" r:id="rId10" display="mailto:cathmart@richfieldsd.org"/>
    <hyperlink ref="M181" r:id="rId11" display="mailto:jsisson@k12.com"/>
    <hyperlink ref="M183" r:id="rId12" display="mailto:sbingham@minidokaschools.org"/>
    <hyperlink ref="M192" r:id="rId13" display="mailto:ekemery@leadoreschool.org"/>
    <hyperlink ref="M213" r:id="rId14" display="mailto:pejones@payetteschools.org"/>
    <hyperlink ref="M214" r:id="rId15" display="mailto:tonyrichard@thevillagecharterschool.org"/>
    <hyperlink ref="M215" r:id="rId16" display="mailto:administrator@monticellomontessori.com"/>
    <hyperlink ref="M234" r:id="rId17" display="mailto:Corngrow@gmail.com"/>
    <hyperlink ref="M235" r:id="rId18" display="mailto:sgrover@syringamountainschool.org"/>
    <hyperlink ref="M292" r:id="rId19" display="mailto:michael.mendive@pccs.k12.id.us"/>
    <hyperlink ref="M194" r:id="rId20" display="mailto:pejones@payetteschools.org"/>
    <hyperlink ref="M210" r:id="rId21" display="mailto:lbraun@hansen.k12.id.us"/>
    <hyperlink ref="M217" r:id="rId22" display="mailto:mgantz@mdsd.org"/>
    <hyperlink ref="M218" r:id="rId23" display="mailto:pal@cascadeschools.org"/>
    <hyperlink ref="M219" r:id="rId24" display="mailto:aramirez@ccimail.org"/>
    <hyperlink ref="M224" r:id="rId25" display="alanmillar@forrestbirdcharterschool.org"/>
    <hyperlink ref="M226" r:id="rId26" display="tonyb@moscowcharterschool.org"/>
    <hyperlink ref="M227" r:id="rId27" display="mailto:jsisson@k12.com"/>
    <hyperlink ref="M229" r:id="rId28" display="mailto:lbraun@hansen.k12.id.us"/>
    <hyperlink ref="M238" r:id="rId29" display="mailto:aramirez@ccimail.org"/>
    <hyperlink ref="M259" r:id="rId30" display="mailto:dougsato@thevillagecharterschool.org"/>
    <hyperlink ref="M260" r:id="rId31" display="mailto:tonyrichard@thevillagecharterschool.org"/>
    <hyperlink ref="M261" r:id="rId32" display="mailto:administrator@monticellomontessori.com"/>
    <hyperlink ref="M280" r:id="rId33" display="mailto:administrator@monticellomontessori.com"/>
    <hyperlink ref="M281" r:id="rId34" display="mailto:sgrover@syringamountainschool.org"/>
    <hyperlink ref="M158" r:id="rId35" display="mailto:cyntholb@mackayschools.org"/>
    <hyperlink ref="M160" r:id="rId36" display="mailto:Cfisher@Glennsferryschools.Org"/>
    <hyperlink ref="M197" r:id="rId37" display="mailto:thadb@sd314.k12.id.us"/>
    <hyperlink ref="M202" r:id="rId38" display="mailto:sbingham@minidokaschools.org"/>
    <hyperlink ref="M236" r:id="rId39" display="mailto:mgantz@mdsd.org"/>
    <hyperlink ref="M237" r:id="rId40" display="mailto:pal@cascadeschools.org"/>
    <hyperlink ref="M243" r:id="rId41" display="alanmillar@forrestbirdcharterschool.org"/>
    <hyperlink ref="M245" r:id="rId42" display="tonyb@moscowcharterschool.org"/>
    <hyperlink ref="M246" r:id="rId43" display="mailto:jsisson@k12.com"/>
    <hyperlink ref="M248" r:id="rId44" display="mike.gibson@q.com"/>
    <hyperlink ref="M257" r:id="rId45" display="mailto:egerber@libertycharterschool.com"/>
    <hyperlink ref="M278" r:id="rId46" display="mailto:dougsato@thevillagecharterschool.org"/>
    <hyperlink ref="M279" r:id="rId47" display="mailto:tonyrichard@thevillagecharterschool.org"/>
    <hyperlink ref="M199" r:id="rId48" display="mailto:cathmart@richfieldsd.org"/>
    <hyperlink ref="M163" r:id="rId49" display="mailto:mroyer@westside202.com"/>
    <hyperlink ref="M165" r:id="rId50" display="mailto:nbaxter@isd221.net"/>
    <hyperlink ref="M191" r:id="rId51" display="mailto:deb.cheney@salmon291.org"/>
    <hyperlink ref="H54" r:id="rId52" display="lee.ramona@westada.org"/>
    <hyperlink ref="H6" r:id="rId53" display="lee.ramona@westada.org"/>
    <hyperlink ref="H80" r:id="rId54" display="lee.ramona@westada.org"/>
    <hyperlink ref="H88" r:id="rId55" display="lee.ramona@westada.org"/>
    <hyperlink ref="H146" r:id="rId56" display="lee.ramona@westada.org"/>
    <hyperlink ref="H98" r:id="rId57" display="lee.ramona@westada.org"/>
    <hyperlink ref="H56" r:id="rId58" display="lee.ramona@westada.org"/>
    <hyperlink ref="H84" r:id="rId59" display="lee.ramona@westada.org"/>
    <hyperlink ref="H116" r:id="rId60" display="lee.ramona@westada.org"/>
    <hyperlink ref="H86" r:id="rId61" display="lee.ramona@westada.org"/>
    <hyperlink ref="H154" r:id="rId62" display="lee.ramona@westada.org"/>
    <hyperlink ref="H96" r:id="rId63" display="lee.ramona@westada.org"/>
    <hyperlink ref="H9" r:id="rId64" display="lee.ramona@westada.org"/>
    <hyperlink ref="H148" r:id="rId65" display="lee.ramona@westada.org"/>
  </hyperlinks>
  <pageMargins left="0.25" right="0.25" top="0.5" bottom="0.5" header="0.3" footer="0.3"/>
  <pageSetup scale="81" fitToHeight="0" orientation="portrait" r:id="rId6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0"/>
  <sheetViews>
    <sheetView topLeftCell="A8" workbookViewId="0">
      <pane xSplit="1" topLeftCell="I1" activePane="topRight" state="frozen"/>
      <selection pane="topRight" activeCell="A2" sqref="A2:Q23"/>
    </sheetView>
  </sheetViews>
  <sheetFormatPr defaultColWidth="31.26953125" defaultRowHeight="14.5" x14ac:dyDescent="0.35"/>
  <cols>
    <col min="2" max="2" width="24.54296875" customWidth="1"/>
    <col min="3" max="3" width="16.7265625" style="512" customWidth="1"/>
    <col min="4" max="4" width="33.7265625" customWidth="1"/>
    <col min="5" max="5" width="38" customWidth="1"/>
    <col min="6" max="6" width="6.81640625" customWidth="1"/>
    <col min="7" max="7" width="13" customWidth="1"/>
    <col min="8" max="8" width="12.54296875" style="290" customWidth="1"/>
    <col min="9" max="9" width="12.81640625" style="290" customWidth="1"/>
    <col min="10" max="10" width="7.7265625" customWidth="1"/>
    <col min="11" max="11" width="9.54296875" customWidth="1"/>
    <col min="12" max="12" width="14.453125" style="290" customWidth="1"/>
    <col min="13" max="13" width="9.54296875" style="290" customWidth="1"/>
    <col min="14" max="14" width="6.81640625" customWidth="1"/>
    <col min="15" max="15" width="10.7265625" customWidth="1"/>
    <col min="16" max="16" width="11.81640625" style="290" customWidth="1"/>
    <col min="17" max="17" width="10" style="290" customWidth="1"/>
  </cols>
  <sheetData>
    <row r="1" spans="1:17" ht="21.75" thickBot="1" x14ac:dyDescent="0.4">
      <c r="A1" s="262" t="s">
        <v>686</v>
      </c>
      <c r="B1" s="262" t="s">
        <v>311</v>
      </c>
      <c r="C1" s="546" t="s">
        <v>687</v>
      </c>
      <c r="D1" s="262" t="s">
        <v>312</v>
      </c>
      <c r="E1" s="262" t="s">
        <v>688</v>
      </c>
      <c r="F1" s="262" t="s">
        <v>689</v>
      </c>
      <c r="G1" s="262" t="s">
        <v>690</v>
      </c>
      <c r="H1" s="263" t="s">
        <v>691</v>
      </c>
      <c r="I1" s="263" t="s">
        <v>692</v>
      </c>
      <c r="J1" s="262" t="s">
        <v>697</v>
      </c>
      <c r="K1" s="264" t="s">
        <v>690</v>
      </c>
      <c r="L1" s="263" t="s">
        <v>691</v>
      </c>
      <c r="M1" s="263" t="s">
        <v>693</v>
      </c>
      <c r="N1" s="262" t="s">
        <v>227</v>
      </c>
      <c r="O1" s="262" t="s">
        <v>690</v>
      </c>
      <c r="P1" s="263" t="s">
        <v>691</v>
      </c>
      <c r="Q1" s="263" t="s">
        <v>694</v>
      </c>
    </row>
    <row r="2" spans="1:17" ht="18.75" x14ac:dyDescent="0.3">
      <c r="A2" s="265"/>
      <c r="B2" s="432"/>
      <c r="C2" s="547"/>
      <c r="D2" s="808"/>
      <c r="E2" s="810"/>
      <c r="F2" s="266"/>
      <c r="G2" s="267"/>
      <c r="H2" s="741"/>
      <c r="I2" s="747"/>
      <c r="J2" s="743"/>
      <c r="K2" s="269"/>
      <c r="L2" s="270"/>
      <c r="M2" s="270"/>
      <c r="N2" s="268"/>
      <c r="O2" s="269"/>
      <c r="P2" s="270"/>
      <c r="Q2" s="270"/>
    </row>
    <row r="3" spans="1:17" ht="18.75" x14ac:dyDescent="0.3">
      <c r="A3" s="265"/>
      <c r="B3" s="432"/>
      <c r="C3" s="547"/>
      <c r="D3" s="808"/>
      <c r="E3" s="810"/>
      <c r="F3" s="271"/>
      <c r="G3" s="272"/>
      <c r="H3" s="739"/>
      <c r="I3" s="748"/>
      <c r="J3" s="744"/>
      <c r="K3" s="278"/>
      <c r="L3" s="279"/>
      <c r="M3" s="298"/>
      <c r="N3" s="275"/>
      <c r="O3" s="276"/>
      <c r="P3" s="277"/>
      <c r="Q3" s="277"/>
    </row>
    <row r="4" spans="1:17" ht="18.75" x14ac:dyDescent="0.3">
      <c r="A4" s="265"/>
      <c r="B4" s="432"/>
      <c r="C4" s="547"/>
      <c r="D4" s="808"/>
      <c r="E4" s="810"/>
      <c r="F4" s="271"/>
      <c r="G4" s="272"/>
      <c r="H4" s="739"/>
      <c r="I4" s="748"/>
      <c r="J4" s="740"/>
      <c r="K4" s="276"/>
      <c r="L4" s="277"/>
      <c r="M4" s="277"/>
      <c r="N4" s="275"/>
      <c r="O4" s="276"/>
      <c r="P4" s="277"/>
      <c r="Q4" s="277"/>
    </row>
    <row r="5" spans="1:17" ht="18" customHeight="1" x14ac:dyDescent="0.45">
      <c r="A5" s="265"/>
      <c r="B5" s="432"/>
      <c r="C5" s="547"/>
      <c r="D5" s="808"/>
      <c r="E5" s="811"/>
      <c r="F5" s="271"/>
      <c r="G5" s="272"/>
      <c r="H5" s="739"/>
      <c r="I5" s="748"/>
      <c r="J5" s="744"/>
      <c r="K5" s="278"/>
      <c r="L5" s="279"/>
      <c r="M5" s="298"/>
      <c r="N5" s="275"/>
      <c r="O5" s="276"/>
      <c r="P5" s="277"/>
      <c r="Q5" s="277"/>
    </row>
    <row r="6" spans="1:17" ht="18.75" x14ac:dyDescent="0.3">
      <c r="A6" s="265"/>
      <c r="B6" s="432"/>
      <c r="C6" s="547"/>
      <c r="D6" s="808"/>
      <c r="E6" s="810"/>
      <c r="F6" s="275"/>
      <c r="G6" s="276"/>
      <c r="H6" s="813"/>
      <c r="I6" s="749"/>
      <c r="J6" s="740"/>
      <c r="K6" s="276"/>
      <c r="L6" s="277"/>
      <c r="M6" s="277"/>
      <c r="N6" s="280"/>
      <c r="O6" s="281"/>
      <c r="P6" s="282"/>
      <c r="Q6" s="391"/>
    </row>
    <row r="7" spans="1:17" ht="18.75" x14ac:dyDescent="0.3">
      <c r="A7" s="265"/>
      <c r="B7" s="432"/>
      <c r="C7" s="547"/>
      <c r="D7" s="808"/>
      <c r="E7" s="810"/>
      <c r="F7" s="271"/>
      <c r="G7" s="272"/>
      <c r="H7" s="739"/>
      <c r="I7" s="748"/>
      <c r="J7" s="374"/>
      <c r="K7" s="273"/>
      <c r="L7" s="274"/>
      <c r="M7" s="298"/>
      <c r="N7" s="275"/>
      <c r="O7" s="276"/>
      <c r="P7" s="277"/>
      <c r="Q7" s="277"/>
    </row>
    <row r="8" spans="1:17" ht="18.75" x14ac:dyDescent="0.3">
      <c r="A8" s="265"/>
      <c r="B8" s="432"/>
      <c r="C8" s="547"/>
      <c r="D8" s="808"/>
      <c r="E8" s="810"/>
      <c r="F8" s="271"/>
      <c r="G8" s="272"/>
      <c r="H8" s="739"/>
      <c r="I8" s="748"/>
      <c r="J8" s="744"/>
      <c r="K8" s="278"/>
      <c r="L8" s="279"/>
      <c r="M8" s="298"/>
      <c r="N8" s="275"/>
      <c r="O8" s="276"/>
      <c r="P8" s="277"/>
      <c r="Q8" s="277"/>
    </row>
    <row r="9" spans="1:17" ht="18.75" x14ac:dyDescent="0.3">
      <c r="A9" s="265"/>
      <c r="B9" s="432"/>
      <c r="C9" s="547"/>
      <c r="D9" s="808"/>
      <c r="E9" s="810"/>
      <c r="F9" s="271"/>
      <c r="G9" s="272"/>
      <c r="H9" s="739"/>
      <c r="I9" s="748"/>
      <c r="J9" s="744"/>
      <c r="K9" s="278"/>
      <c r="L9" s="279"/>
      <c r="M9" s="298"/>
      <c r="N9" s="275"/>
      <c r="O9" s="276"/>
      <c r="P9" s="277"/>
      <c r="Q9" s="277"/>
    </row>
    <row r="10" spans="1:17" ht="18.75" x14ac:dyDescent="0.3">
      <c r="A10" s="265"/>
      <c r="B10" s="432"/>
      <c r="C10" s="547"/>
      <c r="D10" s="808"/>
      <c r="E10" s="810"/>
      <c r="F10" s="271"/>
      <c r="G10" s="272"/>
      <c r="H10" s="739"/>
      <c r="I10" s="748"/>
      <c r="J10" s="744"/>
      <c r="K10" s="278"/>
      <c r="L10" s="279"/>
      <c r="M10" s="298"/>
      <c r="N10" s="275"/>
      <c r="O10" s="276"/>
      <c r="P10" s="277"/>
      <c r="Q10" s="277"/>
    </row>
    <row r="11" spans="1:17" ht="18.75" x14ac:dyDescent="0.3">
      <c r="A11" s="265"/>
      <c r="B11" s="432"/>
      <c r="C11" s="547"/>
      <c r="D11" s="808"/>
      <c r="E11" s="810"/>
      <c r="F11" s="271"/>
      <c r="G11" s="272"/>
      <c r="H11" s="739"/>
      <c r="I11" s="748"/>
      <c r="J11" s="374"/>
      <c r="K11" s="273"/>
      <c r="L11" s="274"/>
      <c r="M11" s="298"/>
      <c r="N11" s="275"/>
      <c r="O11" s="276"/>
      <c r="P11" s="277"/>
      <c r="Q11" s="277"/>
    </row>
    <row r="12" spans="1:17" ht="18.75" x14ac:dyDescent="0.3">
      <c r="A12" s="265"/>
      <c r="B12" s="432"/>
      <c r="C12" s="547"/>
      <c r="D12" s="808"/>
      <c r="E12" s="810"/>
      <c r="F12" s="271"/>
      <c r="G12" s="272"/>
      <c r="H12" s="739"/>
      <c r="I12" s="748"/>
      <c r="J12" s="740"/>
      <c r="K12" s="276"/>
      <c r="L12" s="277"/>
      <c r="M12" s="277"/>
      <c r="N12" s="275"/>
      <c r="O12" s="276"/>
      <c r="P12" s="277"/>
      <c r="Q12" s="277"/>
    </row>
    <row r="13" spans="1:17" ht="18.75" x14ac:dyDescent="0.3">
      <c r="A13" s="265"/>
      <c r="B13" s="432"/>
      <c r="C13" s="547"/>
      <c r="D13" s="808"/>
      <c r="E13" s="810"/>
      <c r="F13" s="271"/>
      <c r="G13" s="272"/>
      <c r="H13" s="739"/>
      <c r="I13" s="748"/>
      <c r="J13" s="744"/>
      <c r="K13" s="278"/>
      <c r="L13" s="279"/>
      <c r="M13" s="298"/>
      <c r="N13" s="275"/>
      <c r="O13" s="276"/>
      <c r="P13" s="277"/>
      <c r="Q13" s="277"/>
    </row>
    <row r="14" spans="1:17" ht="18.75" x14ac:dyDescent="0.3">
      <c r="A14" s="265"/>
      <c r="B14" s="432"/>
      <c r="C14" s="547"/>
      <c r="D14" s="808"/>
      <c r="E14" s="810"/>
      <c r="F14" s="271"/>
      <c r="G14" s="272"/>
      <c r="H14" s="739"/>
      <c r="I14" s="748"/>
      <c r="J14" s="740"/>
      <c r="K14" s="276"/>
      <c r="L14" s="277"/>
      <c r="M14" s="277"/>
      <c r="N14" s="275"/>
      <c r="O14" s="276"/>
      <c r="P14" s="277"/>
      <c r="Q14" s="277"/>
    </row>
    <row r="15" spans="1:17" ht="18.75" x14ac:dyDescent="0.3">
      <c r="A15" s="265"/>
      <c r="B15" s="432"/>
      <c r="C15" s="547"/>
      <c r="D15" s="808"/>
      <c r="E15" s="810"/>
      <c r="F15" s="271"/>
      <c r="G15" s="272"/>
      <c r="H15" s="739"/>
      <c r="I15" s="748"/>
      <c r="J15" s="740"/>
      <c r="K15" s="276"/>
      <c r="L15" s="277"/>
      <c r="M15" s="277"/>
      <c r="N15" s="275"/>
      <c r="O15" s="276"/>
      <c r="P15" s="277"/>
      <c r="Q15" s="277"/>
    </row>
    <row r="16" spans="1:17" ht="18.75" x14ac:dyDescent="0.3">
      <c r="A16" s="265"/>
      <c r="B16" s="432"/>
      <c r="C16" s="547"/>
      <c r="D16" s="808"/>
      <c r="E16" s="810"/>
      <c r="F16" s="271"/>
      <c r="G16" s="272"/>
      <c r="H16" s="739"/>
      <c r="I16" s="748"/>
      <c r="J16" s="740"/>
      <c r="K16" s="276"/>
      <c r="L16" s="277"/>
      <c r="M16" s="277"/>
      <c r="N16" s="275"/>
      <c r="O16" s="276"/>
      <c r="P16" s="277"/>
      <c r="Q16" s="277"/>
    </row>
    <row r="17" spans="1:17" ht="30" customHeight="1" x14ac:dyDescent="0.45">
      <c r="A17" s="265"/>
      <c r="B17" s="432"/>
      <c r="C17" s="547"/>
      <c r="D17" s="808"/>
      <c r="E17" s="810"/>
      <c r="F17" s="271"/>
      <c r="G17" s="272"/>
      <c r="H17" s="739"/>
      <c r="I17" s="748"/>
      <c r="J17" s="744"/>
      <c r="K17" s="278"/>
      <c r="L17" s="279"/>
      <c r="M17" s="298"/>
      <c r="N17" s="283"/>
      <c r="O17" s="284"/>
      <c r="P17" s="285"/>
      <c r="Q17" s="319"/>
    </row>
    <row r="18" spans="1:17" ht="18" customHeight="1" x14ac:dyDescent="0.3">
      <c r="A18" s="265"/>
      <c r="B18" s="432"/>
      <c r="C18" s="547"/>
      <c r="D18" s="808"/>
      <c r="E18" s="810"/>
      <c r="F18" s="271"/>
      <c r="G18" s="272"/>
      <c r="H18" s="739"/>
      <c r="I18" s="748"/>
      <c r="J18" s="740"/>
      <c r="K18" s="276"/>
      <c r="L18" s="277"/>
      <c r="M18" s="277"/>
      <c r="N18" s="275"/>
      <c r="O18" s="276"/>
      <c r="P18" s="277"/>
      <c r="Q18" s="277"/>
    </row>
    <row r="19" spans="1:17" s="452" customFormat="1" ht="18" customHeight="1" x14ac:dyDescent="0.3">
      <c r="A19" s="265"/>
      <c r="B19" s="432"/>
      <c r="C19" s="547"/>
      <c r="D19" s="807"/>
      <c r="E19" s="812"/>
      <c r="F19" s="271"/>
      <c r="G19" s="272"/>
      <c r="H19" s="739"/>
      <c r="I19" s="748"/>
      <c r="J19" s="740"/>
      <c r="K19" s="276"/>
      <c r="L19" s="277"/>
      <c r="M19" s="277"/>
      <c r="N19" s="275"/>
      <c r="O19" s="276"/>
      <c r="P19" s="277"/>
      <c r="Q19" s="277"/>
    </row>
    <row r="20" spans="1:17" ht="18.5" x14ac:dyDescent="0.45">
      <c r="A20" s="265"/>
      <c r="B20" s="432"/>
      <c r="C20" s="547"/>
      <c r="D20" s="808"/>
      <c r="E20" s="810"/>
      <c r="F20" s="271"/>
      <c r="G20" s="272"/>
      <c r="H20" s="739"/>
      <c r="I20" s="748"/>
      <c r="J20" s="740"/>
      <c r="K20" s="276"/>
      <c r="L20" s="277"/>
      <c r="M20" s="277"/>
      <c r="N20" s="275"/>
      <c r="O20" s="276"/>
      <c r="P20" s="277"/>
      <c r="Q20" s="277"/>
    </row>
    <row r="21" spans="1:17" ht="18.5" x14ac:dyDescent="0.45">
      <c r="A21" s="265"/>
      <c r="B21" s="432"/>
      <c r="C21" s="547"/>
      <c r="D21" s="809"/>
      <c r="E21" s="810"/>
      <c r="F21" s="275"/>
      <c r="G21" s="276"/>
      <c r="H21" s="813"/>
      <c r="I21" s="749"/>
      <c r="J21" s="740"/>
      <c r="K21" s="276"/>
      <c r="L21" s="277"/>
      <c r="M21" s="277"/>
      <c r="N21" s="280"/>
      <c r="O21" s="281"/>
      <c r="P21" s="282"/>
      <c r="Q21" s="391"/>
    </row>
    <row r="22" spans="1:17" ht="19" thickBot="1" x14ac:dyDescent="0.5">
      <c r="A22" s="265"/>
      <c r="B22" s="432"/>
      <c r="C22" s="547"/>
      <c r="D22" s="808"/>
      <c r="E22" s="810"/>
      <c r="F22" s="286"/>
      <c r="G22" s="287"/>
      <c r="H22" s="742"/>
      <c r="I22" s="746"/>
      <c r="J22" s="745"/>
      <c r="K22" s="289"/>
      <c r="L22" s="279"/>
      <c r="M22" s="378"/>
      <c r="N22" s="286"/>
      <c r="O22" s="287"/>
      <c r="P22" s="288"/>
      <c r="Q22" s="288"/>
    </row>
    <row r="23" spans="1:17" ht="25.5" customHeight="1" thickBot="1" x14ac:dyDescent="0.5">
      <c r="A23" s="428"/>
      <c r="B23" s="428"/>
      <c r="C23" s="548"/>
      <c r="D23" s="428"/>
      <c r="E23" s="428"/>
      <c r="F23" s="428"/>
      <c r="G23" s="429"/>
      <c r="H23" s="430"/>
      <c r="I23" s="430"/>
      <c r="J23" s="428"/>
      <c r="K23" s="431"/>
      <c r="L23" s="430"/>
      <c r="M23" s="430"/>
      <c r="N23" s="428"/>
      <c r="O23" s="431"/>
      <c r="P23" s="430"/>
      <c r="Q23" s="430"/>
    </row>
    <row r="24" spans="1:17" ht="15" thickBot="1" x14ac:dyDescent="0.4">
      <c r="A24" s="307"/>
      <c r="B24" s="392" t="s">
        <v>790</v>
      </c>
    </row>
    <row r="25" spans="1:17" ht="15" thickBot="1" x14ac:dyDescent="0.4">
      <c r="A25" s="394"/>
      <c r="B25" s="299" t="s">
        <v>791</v>
      </c>
      <c r="P25" s="291"/>
      <c r="Q25" s="292"/>
    </row>
    <row r="26" spans="1:17" ht="15" thickBot="1" x14ac:dyDescent="0.4">
      <c r="A26" s="255"/>
    </row>
    <row r="27" spans="1:17" ht="15" thickBot="1" x14ac:dyDescent="0.4">
      <c r="A27" s="393"/>
      <c r="B27" t="s">
        <v>786</v>
      </c>
    </row>
    <row r="28" spans="1:17" ht="15" thickBot="1" x14ac:dyDescent="0.4">
      <c r="A28" s="395"/>
      <c r="B28" t="s">
        <v>787</v>
      </c>
    </row>
    <row r="29" spans="1:17" ht="15" thickBot="1" x14ac:dyDescent="0.4">
      <c r="A29" s="396"/>
      <c r="B29" t="s">
        <v>788</v>
      </c>
    </row>
    <row r="30" spans="1:17" ht="15" thickBot="1" x14ac:dyDescent="0.4">
      <c r="A30" s="397"/>
      <c r="B30" t="s">
        <v>789</v>
      </c>
    </row>
  </sheetData>
  <pageMargins left="0.25" right="0.25" top="0.75" bottom="0.75" header="0.3" footer="0.3"/>
  <pageSetup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30"/>
  <sheetViews>
    <sheetView workbookViewId="0">
      <selection activeCell="A5" sqref="A5"/>
    </sheetView>
  </sheetViews>
  <sheetFormatPr defaultColWidth="31.26953125" defaultRowHeight="14.5" x14ac:dyDescent="0.35"/>
  <cols>
    <col min="1" max="1" width="31.26953125" style="452"/>
    <col min="2" max="5" width="3.7265625" style="452" customWidth="1"/>
    <col min="6" max="6" width="8.81640625" style="452" customWidth="1"/>
    <col min="7" max="8" width="11.26953125" style="452" customWidth="1"/>
    <col min="9" max="9" width="10.453125" style="452" customWidth="1"/>
    <col min="10" max="10" width="9" style="452" customWidth="1"/>
    <col min="11" max="12" width="11" style="452" customWidth="1"/>
    <col min="13" max="13" width="11.453125" style="452" customWidth="1"/>
    <col min="14" max="14" width="4.26953125" style="452" customWidth="1"/>
    <col min="15" max="15" width="11" style="452" customWidth="1"/>
    <col min="16" max="16384" width="31.26953125" style="452"/>
  </cols>
  <sheetData>
    <row r="1" spans="1:15" ht="40.5" customHeight="1" thickBot="1" x14ac:dyDescent="0.4">
      <c r="A1" s="262" t="s">
        <v>686</v>
      </c>
      <c r="B1" s="530" t="s">
        <v>695</v>
      </c>
      <c r="C1" s="530" t="s">
        <v>264</v>
      </c>
      <c r="D1" s="533" t="s">
        <v>696</v>
      </c>
      <c r="E1" s="530" t="s">
        <v>851</v>
      </c>
      <c r="F1" s="497" t="s">
        <v>847</v>
      </c>
      <c r="G1" s="819" t="s">
        <v>919</v>
      </c>
      <c r="H1" s="498" t="s">
        <v>855</v>
      </c>
      <c r="I1" s="497" t="s">
        <v>848</v>
      </c>
      <c r="J1" s="499" t="s">
        <v>849</v>
      </c>
      <c r="K1" s="497" t="s">
        <v>850</v>
      </c>
      <c r="L1" s="498" t="s">
        <v>853</v>
      </c>
      <c r="M1" s="498" t="s">
        <v>854</v>
      </c>
      <c r="N1" s="514" t="s">
        <v>852</v>
      </c>
      <c r="O1" s="515" t="s">
        <v>862</v>
      </c>
    </row>
    <row r="2" spans="1:15" ht="19.5" thickBot="1" x14ac:dyDescent="0.35">
      <c r="A2" s="483"/>
      <c r="B2" s="531"/>
      <c r="C2" s="532"/>
      <c r="D2" s="532"/>
      <c r="E2" s="532"/>
      <c r="F2" s="493"/>
      <c r="G2" s="817"/>
      <c r="H2" s="494"/>
      <c r="I2" s="517"/>
      <c r="J2" s="517"/>
      <c r="K2" s="523"/>
      <c r="L2" s="495"/>
      <c r="M2" s="496"/>
      <c r="N2" s="516"/>
      <c r="O2" s="255"/>
    </row>
    <row r="3" spans="1:15" ht="19.5" thickBot="1" x14ac:dyDescent="0.35">
      <c r="A3" s="483"/>
      <c r="B3" s="531"/>
      <c r="C3" s="532"/>
      <c r="D3" s="537"/>
      <c r="E3" s="532"/>
      <c r="F3" s="485"/>
      <c r="G3" s="817"/>
      <c r="H3" s="487"/>
      <c r="I3" s="518"/>
      <c r="J3" s="519"/>
      <c r="K3" s="524"/>
      <c r="L3" s="486"/>
      <c r="M3" s="488"/>
      <c r="N3" s="516"/>
      <c r="O3" s="255"/>
    </row>
    <row r="4" spans="1:15" ht="19" thickBot="1" x14ac:dyDescent="0.5">
      <c r="A4" s="483"/>
      <c r="B4" s="531"/>
      <c r="C4" s="532"/>
      <c r="D4" s="532"/>
      <c r="E4" s="532"/>
      <c r="F4" s="485"/>
      <c r="G4" s="817"/>
      <c r="H4" s="487"/>
      <c r="I4" s="519"/>
      <c r="J4" s="519"/>
      <c r="K4" s="524"/>
      <c r="L4" s="486"/>
      <c r="M4" s="488"/>
      <c r="N4" s="764"/>
      <c r="O4" s="255"/>
    </row>
    <row r="5" spans="1:15" ht="18" customHeight="1" thickBot="1" x14ac:dyDescent="0.5">
      <c r="A5" s="483"/>
      <c r="B5" s="531"/>
      <c r="C5" s="539"/>
      <c r="D5" s="537"/>
      <c r="E5" s="532"/>
      <c r="F5" s="485"/>
      <c r="G5" s="817"/>
      <c r="H5" s="487"/>
      <c r="I5" s="520"/>
      <c r="J5" s="519"/>
      <c r="K5" s="524"/>
      <c r="L5" s="486"/>
      <c r="M5" s="488"/>
      <c r="N5" s="764"/>
      <c r="O5" s="255"/>
    </row>
    <row r="6" spans="1:15" ht="19.5" thickBot="1" x14ac:dyDescent="0.35">
      <c r="A6" s="483"/>
      <c r="B6" s="820"/>
      <c r="C6" s="532"/>
      <c r="D6" s="532"/>
      <c r="E6" s="534"/>
      <c r="F6" s="487"/>
      <c r="G6" s="487"/>
      <c r="H6" s="487"/>
      <c r="I6" s="519"/>
      <c r="J6" s="525"/>
      <c r="K6" s="524"/>
      <c r="L6" s="486"/>
      <c r="M6" s="488"/>
      <c r="N6" s="516"/>
      <c r="O6" s="255"/>
    </row>
    <row r="7" spans="1:15" ht="19.5" thickBot="1" x14ac:dyDescent="0.35">
      <c r="A7" s="483"/>
      <c r="B7" s="531"/>
      <c r="C7" s="539"/>
      <c r="D7" s="532"/>
      <c r="E7" s="532"/>
      <c r="F7" s="485"/>
      <c r="G7" s="817"/>
      <c r="H7" s="487"/>
      <c r="I7" s="521"/>
      <c r="J7" s="519"/>
      <c r="K7" s="524"/>
      <c r="L7" s="486"/>
      <c r="M7" s="488"/>
      <c r="N7" s="516"/>
      <c r="O7" s="255"/>
    </row>
    <row r="8" spans="1:15" ht="19.5" thickBot="1" x14ac:dyDescent="0.35">
      <c r="A8" s="483"/>
      <c r="B8" s="531"/>
      <c r="C8" s="539"/>
      <c r="D8" s="537"/>
      <c r="E8" s="532"/>
      <c r="F8" s="485"/>
      <c r="G8" s="817"/>
      <c r="H8" s="487"/>
      <c r="I8" s="520"/>
      <c r="J8" s="519"/>
      <c r="K8" s="524"/>
      <c r="L8" s="486"/>
      <c r="M8" s="488"/>
      <c r="N8" s="516"/>
      <c r="O8" s="255"/>
    </row>
    <row r="9" spans="1:15" ht="19.5" thickBot="1" x14ac:dyDescent="0.35">
      <c r="A9" s="483"/>
      <c r="B9" s="531"/>
      <c r="C9" s="532"/>
      <c r="D9" s="537"/>
      <c r="E9" s="532"/>
      <c r="F9" s="485"/>
      <c r="G9" s="817"/>
      <c r="H9" s="487"/>
      <c r="I9" s="518"/>
      <c r="J9" s="519"/>
      <c r="K9" s="524"/>
      <c r="L9" s="486"/>
      <c r="M9" s="488"/>
      <c r="N9" s="516"/>
      <c r="O9" s="255"/>
    </row>
    <row r="10" spans="1:15" ht="19.5" thickBot="1" x14ac:dyDescent="0.35">
      <c r="A10" s="483"/>
      <c r="B10" s="531"/>
      <c r="C10" s="532"/>
      <c r="D10" s="537"/>
      <c r="E10" s="532"/>
      <c r="F10" s="485"/>
      <c r="G10" s="817"/>
      <c r="H10" s="487"/>
      <c r="I10" s="518"/>
      <c r="J10" s="519"/>
      <c r="K10" s="524"/>
      <c r="L10" s="486"/>
      <c r="M10" s="488"/>
      <c r="N10" s="516"/>
      <c r="O10" s="255"/>
    </row>
    <row r="11" spans="1:15" ht="19" thickBot="1" x14ac:dyDescent="0.5">
      <c r="A11" s="483"/>
      <c r="B11" s="531"/>
      <c r="C11" s="539"/>
      <c r="D11" s="532"/>
      <c r="E11" s="532"/>
      <c r="F11" s="485"/>
      <c r="G11" s="817"/>
      <c r="H11" s="487"/>
      <c r="I11" s="521"/>
      <c r="J11" s="519"/>
      <c r="K11" s="524"/>
      <c r="L11" s="486"/>
      <c r="M11" s="488"/>
      <c r="N11" s="764"/>
      <c r="O11" s="255"/>
    </row>
    <row r="12" spans="1:15" ht="19.5" thickBot="1" x14ac:dyDescent="0.35">
      <c r="A12" s="483"/>
      <c r="B12" s="531"/>
      <c r="C12" s="532"/>
      <c r="D12" s="532"/>
      <c r="E12" s="532"/>
      <c r="F12" s="485"/>
      <c r="G12" s="817"/>
      <c r="H12" s="487"/>
      <c r="I12" s="519"/>
      <c r="J12" s="519"/>
      <c r="K12" s="524"/>
      <c r="L12" s="486"/>
      <c r="M12" s="488"/>
      <c r="N12" s="516"/>
      <c r="O12" s="255"/>
    </row>
    <row r="13" spans="1:15" ht="19.5" thickBot="1" x14ac:dyDescent="0.35">
      <c r="A13" s="483"/>
      <c r="B13" s="531"/>
      <c r="C13" s="539"/>
      <c r="D13" s="537"/>
      <c r="E13" s="532"/>
      <c r="F13" s="485"/>
      <c r="G13" s="817"/>
      <c r="H13" s="487"/>
      <c r="I13" s="520"/>
      <c r="J13" s="519"/>
      <c r="K13" s="524"/>
      <c r="L13" s="486"/>
      <c r="M13" s="488"/>
      <c r="N13" s="516"/>
      <c r="O13" s="255"/>
    </row>
    <row r="14" spans="1:15" ht="19.5" thickBot="1" x14ac:dyDescent="0.35">
      <c r="A14" s="483"/>
      <c r="B14" s="531"/>
      <c r="C14" s="532"/>
      <c r="D14" s="532"/>
      <c r="E14" s="532"/>
      <c r="F14" s="485"/>
      <c r="G14" s="817"/>
      <c r="H14" s="487"/>
      <c r="I14" s="519"/>
      <c r="J14" s="519"/>
      <c r="K14" s="524"/>
      <c r="L14" s="486"/>
      <c r="M14" s="488"/>
      <c r="N14" s="516"/>
      <c r="O14" s="255"/>
    </row>
    <row r="15" spans="1:15" ht="19.5" thickBot="1" x14ac:dyDescent="0.35">
      <c r="A15" s="483"/>
      <c r="B15" s="531"/>
      <c r="C15" s="532"/>
      <c r="D15" s="532"/>
      <c r="E15" s="532"/>
      <c r="F15" s="485"/>
      <c r="G15" s="817"/>
      <c r="H15" s="487"/>
      <c r="I15" s="519"/>
      <c r="J15" s="519"/>
      <c r="K15" s="524"/>
      <c r="L15" s="486"/>
      <c r="M15" s="488"/>
      <c r="N15" s="516"/>
      <c r="O15" s="255"/>
    </row>
    <row r="16" spans="1:15" ht="19.5" thickBot="1" x14ac:dyDescent="0.35">
      <c r="A16" s="483"/>
      <c r="B16" s="531"/>
      <c r="C16" s="532"/>
      <c r="D16" s="532"/>
      <c r="E16" s="532"/>
      <c r="F16" s="485"/>
      <c r="G16" s="817"/>
      <c r="H16" s="487"/>
      <c r="I16" s="519"/>
      <c r="J16" s="519"/>
      <c r="K16" s="524"/>
      <c r="L16" s="486"/>
      <c r="M16" s="488"/>
      <c r="N16" s="516"/>
      <c r="O16" s="255"/>
    </row>
    <row r="17" spans="1:15" ht="18" customHeight="1" thickBot="1" x14ac:dyDescent="0.5">
      <c r="A17" s="483"/>
      <c r="B17" s="531"/>
      <c r="C17" s="539"/>
      <c r="D17" s="537"/>
      <c r="E17" s="534"/>
      <c r="F17" s="485"/>
      <c r="G17" s="817"/>
      <c r="H17" s="487"/>
      <c r="I17" s="520"/>
      <c r="J17" s="526"/>
      <c r="K17" s="527"/>
      <c r="L17" s="486"/>
      <c r="M17" s="488"/>
      <c r="N17" s="516"/>
      <c r="O17" s="255"/>
    </row>
    <row r="18" spans="1:15" ht="18" customHeight="1" thickBot="1" x14ac:dyDescent="0.35">
      <c r="A18" s="483"/>
      <c r="B18" s="531"/>
      <c r="C18" s="532"/>
      <c r="D18" s="532"/>
      <c r="E18" s="532"/>
      <c r="F18" s="485"/>
      <c r="G18" s="817"/>
      <c r="H18" s="487"/>
      <c r="I18" s="519"/>
      <c r="J18" s="519"/>
      <c r="K18" s="524"/>
      <c r="L18" s="486"/>
      <c r="M18" s="488"/>
      <c r="N18" s="516"/>
      <c r="O18" s="255"/>
    </row>
    <row r="19" spans="1:15" ht="18" customHeight="1" thickBot="1" x14ac:dyDescent="0.5">
      <c r="A19" s="483"/>
      <c r="B19" s="531"/>
      <c r="C19" s="532"/>
      <c r="D19" s="532"/>
      <c r="E19" s="532"/>
      <c r="F19" s="485"/>
      <c r="G19" s="817"/>
      <c r="H19" s="487"/>
      <c r="I19" s="519"/>
      <c r="J19" s="519"/>
      <c r="K19" s="524"/>
      <c r="L19" s="486"/>
      <c r="M19" s="488"/>
      <c r="N19" s="516"/>
      <c r="O19" s="255"/>
    </row>
    <row r="20" spans="1:15" ht="19" thickBot="1" x14ac:dyDescent="0.5">
      <c r="A20" s="483"/>
      <c r="B20" s="531"/>
      <c r="C20" s="532"/>
      <c r="D20" s="532"/>
      <c r="E20" s="532"/>
      <c r="F20" s="485"/>
      <c r="G20" s="817"/>
      <c r="H20" s="487"/>
      <c r="I20" s="519"/>
      <c r="J20" s="519"/>
      <c r="K20" s="524"/>
      <c r="L20" s="486"/>
      <c r="M20" s="488"/>
      <c r="N20" s="516"/>
      <c r="O20" s="255"/>
    </row>
    <row r="21" spans="1:15" ht="19" thickBot="1" x14ac:dyDescent="0.5">
      <c r="A21" s="483"/>
      <c r="B21" s="821"/>
      <c r="C21" s="532"/>
      <c r="D21" s="535"/>
      <c r="E21" s="534"/>
      <c r="F21" s="484"/>
      <c r="G21" s="818"/>
      <c r="H21" s="487"/>
      <c r="I21" s="519"/>
      <c r="J21" s="525"/>
      <c r="K21" s="524"/>
      <c r="L21" s="486"/>
      <c r="M21" s="488"/>
      <c r="N21" s="516"/>
      <c r="O21" s="255"/>
    </row>
    <row r="22" spans="1:15" ht="19" thickBot="1" x14ac:dyDescent="0.5">
      <c r="A22" s="483"/>
      <c r="B22" s="538"/>
      <c r="C22" s="535"/>
      <c r="D22" s="536"/>
      <c r="E22" s="535"/>
      <c r="F22" s="484"/>
      <c r="G22" s="818"/>
      <c r="H22" s="487"/>
      <c r="I22" s="522"/>
      <c r="J22" s="528"/>
      <c r="K22" s="529"/>
      <c r="L22" s="486"/>
      <c r="M22" s="488"/>
      <c r="N22" s="516"/>
      <c r="O22" s="255"/>
    </row>
    <row r="23" spans="1:15" ht="25.5" customHeight="1" x14ac:dyDescent="0.45">
      <c r="A23" s="428" t="s">
        <v>698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</row>
    <row r="26" spans="1:15" ht="15" thickBot="1" x14ac:dyDescent="0.4">
      <c r="A26" s="492" t="s">
        <v>920</v>
      </c>
    </row>
    <row r="27" spans="1:15" ht="15" thickBot="1" x14ac:dyDescent="0.4">
      <c r="A27" s="491"/>
      <c r="B27" s="452" t="s">
        <v>921</v>
      </c>
    </row>
    <row r="28" spans="1:15" ht="15" thickBot="1" x14ac:dyDescent="0.4">
      <c r="A28" s="395"/>
      <c r="B28" s="452" t="s">
        <v>856</v>
      </c>
    </row>
    <row r="29" spans="1:15" ht="15" thickBot="1" x14ac:dyDescent="0.4">
      <c r="A29" s="490"/>
      <c r="B29" s="452" t="s">
        <v>858</v>
      </c>
    </row>
    <row r="30" spans="1:15" ht="15" thickBot="1" x14ac:dyDescent="0.4">
      <c r="A30" s="489"/>
      <c r="B30" s="452" t="s">
        <v>857</v>
      </c>
    </row>
  </sheetData>
  <conditionalFormatting sqref="N4">
    <cfRule type="expression" priority="23">
      <formula>$AZ5=D</formula>
    </cfRule>
    <cfRule type="expression" dxfId="21" priority="24">
      <formula>$AZ$2=D</formula>
    </cfRule>
  </conditionalFormatting>
  <conditionalFormatting sqref="N4">
    <cfRule type="cellIs" dxfId="20" priority="18" operator="equal">
      <formula>"D"</formula>
    </cfRule>
    <cfRule type="cellIs" dxfId="19" priority="19" operator="equal">
      <formula>"Denied"</formula>
    </cfRule>
    <cfRule type="cellIs" dxfId="18" priority="20" operator="equal">
      <formula>"Withdrawn"</formula>
    </cfRule>
    <cfRule type="cellIs" dxfId="17" priority="21" operator="equal">
      <formula>"W"</formula>
    </cfRule>
    <cfRule type="cellIs" dxfId="16" priority="22" operator="equal">
      <formula>"A"</formula>
    </cfRule>
  </conditionalFormatting>
  <conditionalFormatting sqref="N4">
    <cfRule type="expression" dxfId="15" priority="17">
      <formula>AX=D</formula>
    </cfRule>
  </conditionalFormatting>
  <conditionalFormatting sqref="N5">
    <cfRule type="expression" priority="15">
      <formula>$AZ6=D</formula>
    </cfRule>
    <cfRule type="expression" dxfId="14" priority="16">
      <formula>$AZ$2=D</formula>
    </cfRule>
  </conditionalFormatting>
  <conditionalFormatting sqref="N5">
    <cfRule type="cellIs" dxfId="13" priority="10" operator="equal">
      <formula>"D"</formula>
    </cfRule>
    <cfRule type="cellIs" dxfId="12" priority="11" operator="equal">
      <formula>"Denied"</formula>
    </cfRule>
    <cfRule type="cellIs" dxfId="11" priority="12" operator="equal">
      <formula>"Withdrawn"</formula>
    </cfRule>
    <cfRule type="cellIs" dxfId="10" priority="13" operator="equal">
      <formula>"W"</formula>
    </cfRule>
    <cfRule type="cellIs" dxfId="9" priority="14" operator="equal">
      <formula>"A"</formula>
    </cfRule>
  </conditionalFormatting>
  <conditionalFormatting sqref="N5">
    <cfRule type="expression" dxfId="8" priority="9">
      <formula>AX=D</formula>
    </cfRule>
  </conditionalFormatting>
  <conditionalFormatting sqref="N11">
    <cfRule type="expression" priority="7">
      <formula>$AZ12=D</formula>
    </cfRule>
    <cfRule type="expression" dxfId="7" priority="8">
      <formula>$AZ$2=D</formula>
    </cfRule>
  </conditionalFormatting>
  <conditionalFormatting sqref="N11">
    <cfRule type="cellIs" dxfId="6" priority="2" operator="equal">
      <formula>"D"</formula>
    </cfRule>
    <cfRule type="cellIs" dxfId="5" priority="3" operator="equal">
      <formula>"Denied"</formula>
    </cfRule>
    <cfRule type="cellIs" dxfId="4" priority="4" operator="equal">
      <formula>"Withdrawn"</formula>
    </cfRule>
    <cfRule type="cellIs" dxfId="3" priority="5" operator="equal">
      <formula>"W"</formula>
    </cfRule>
    <cfRule type="cellIs" dxfId="2" priority="6" operator="equal">
      <formula>"A"</formula>
    </cfRule>
  </conditionalFormatting>
  <conditionalFormatting sqref="N11">
    <cfRule type="expression" dxfId="1" priority="1">
      <formula>AX=D</formula>
    </cfRule>
  </conditionalFormatting>
  <pageMargins left="0.25" right="0.25" top="0.75" bottom="0.75" header="0.3" footer="0.3"/>
  <pageSetup scale="4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6FE0AC87-9294-437E-82FE-95B760FAF024}">
            <xm:f>NOT(ISERROR(SEARCH($N$2,N2)))</xm:f>
            <xm:f>$N$2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N2:N3 N6:N10 N12:N22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E62"/>
  <sheetViews>
    <sheetView topLeftCell="A22" zoomScale="62" zoomScaleNormal="62" workbookViewId="0">
      <selection activeCell="D50" sqref="D50"/>
    </sheetView>
  </sheetViews>
  <sheetFormatPr defaultColWidth="9.1796875" defaultRowHeight="14.5" x14ac:dyDescent="0.35"/>
  <cols>
    <col min="1" max="1" width="17.453125" style="48" customWidth="1"/>
    <col min="2" max="2" width="26.453125" style="48" customWidth="1"/>
    <col min="3" max="3" width="25.1796875" style="48" customWidth="1"/>
    <col min="4" max="4" width="107.26953125" style="48" customWidth="1"/>
    <col min="5" max="6" width="21.26953125" style="48" customWidth="1"/>
    <col min="7" max="16384" width="9.1796875" style="48"/>
  </cols>
  <sheetData>
    <row r="1" spans="1:5" ht="57.75" x14ac:dyDescent="0.5">
      <c r="A1" s="355" t="s">
        <v>752</v>
      </c>
      <c r="B1" s="355" t="s">
        <v>753</v>
      </c>
      <c r="C1" s="355" t="s">
        <v>754</v>
      </c>
      <c r="D1" s="356" t="s">
        <v>755</v>
      </c>
      <c r="E1" s="355" t="s">
        <v>756</v>
      </c>
    </row>
    <row r="2" spans="1:5" ht="21.75" thickBot="1" x14ac:dyDescent="0.4">
      <c r="A2" s="357" t="s">
        <v>757</v>
      </c>
      <c r="B2" s="357" t="s">
        <v>758</v>
      </c>
      <c r="C2" s="658"/>
      <c r="D2" s="357" t="s">
        <v>145</v>
      </c>
      <c r="E2" s="357"/>
    </row>
    <row r="3" spans="1:5" ht="27" customHeight="1" thickBot="1" x14ac:dyDescent="0.4">
      <c r="A3" s="358" t="s">
        <v>759</v>
      </c>
      <c r="B3" s="359" t="s">
        <v>760</v>
      </c>
      <c r="C3" s="920" t="s">
        <v>761</v>
      </c>
      <c r="D3" s="920"/>
      <c r="E3" s="921"/>
    </row>
    <row r="4" spans="1:5" ht="15.75" x14ac:dyDescent="0.25">
      <c r="A4" s="360" t="s">
        <v>759</v>
      </c>
      <c r="B4" s="361" t="s">
        <v>762</v>
      </c>
      <c r="C4" s="361"/>
      <c r="D4" s="175"/>
    </row>
    <row r="5" spans="1:5" ht="15.75" x14ac:dyDescent="0.25">
      <c r="A5" s="360" t="s">
        <v>759</v>
      </c>
      <c r="B5" s="361" t="s">
        <v>762</v>
      </c>
      <c r="D5" s="174"/>
    </row>
    <row r="6" spans="1:5" ht="15.75" x14ac:dyDescent="0.25">
      <c r="A6" s="360" t="s">
        <v>759</v>
      </c>
      <c r="B6" s="361" t="s">
        <v>762</v>
      </c>
      <c r="D6" s="174"/>
    </row>
    <row r="7" spans="1:5" ht="15.75" x14ac:dyDescent="0.25">
      <c r="A7" s="360" t="s">
        <v>759</v>
      </c>
      <c r="B7" s="361" t="s">
        <v>762</v>
      </c>
      <c r="D7" s="174"/>
    </row>
    <row r="8" spans="1:5" ht="15.75" x14ac:dyDescent="0.25">
      <c r="A8" s="360" t="s">
        <v>759</v>
      </c>
      <c r="B8" s="361" t="s">
        <v>762</v>
      </c>
      <c r="D8" s="174"/>
    </row>
    <row r="9" spans="1:5" ht="15.75" x14ac:dyDescent="0.25">
      <c r="A9" s="360" t="s">
        <v>759</v>
      </c>
      <c r="B9" s="361" t="s">
        <v>762</v>
      </c>
      <c r="D9" s="174"/>
    </row>
    <row r="10" spans="1:5" ht="15.75" x14ac:dyDescent="0.25">
      <c r="A10" s="360" t="s">
        <v>759</v>
      </c>
      <c r="B10" s="361" t="s">
        <v>762</v>
      </c>
      <c r="C10" s="43"/>
      <c r="D10" s="174"/>
    </row>
    <row r="11" spans="1:5" ht="15.75" x14ac:dyDescent="0.25">
      <c r="A11" s="360" t="s">
        <v>759</v>
      </c>
      <c r="B11" s="361" t="s">
        <v>762</v>
      </c>
      <c r="D11" s="174"/>
    </row>
    <row r="12" spans="1:5" ht="15.75" x14ac:dyDescent="0.25">
      <c r="A12" s="360" t="s">
        <v>759</v>
      </c>
      <c r="B12" s="361" t="s">
        <v>762</v>
      </c>
      <c r="D12" s="174"/>
    </row>
    <row r="13" spans="1:5" ht="15" x14ac:dyDescent="0.25">
      <c r="A13" s="360" t="s">
        <v>759</v>
      </c>
      <c r="B13" s="48" t="s">
        <v>762</v>
      </c>
      <c r="C13" s="43"/>
      <c r="D13" s="174"/>
    </row>
    <row r="14" spans="1:5" ht="15" x14ac:dyDescent="0.25">
      <c r="A14" s="360" t="s">
        <v>759</v>
      </c>
      <c r="B14" s="48" t="s">
        <v>762</v>
      </c>
      <c r="C14" s="43"/>
      <c r="D14" s="174"/>
    </row>
    <row r="15" spans="1:5" ht="15" x14ac:dyDescent="0.25">
      <c r="A15" s="360" t="s">
        <v>759</v>
      </c>
      <c r="B15" s="48" t="s">
        <v>762</v>
      </c>
      <c r="C15" s="43"/>
      <c r="D15" s="174"/>
    </row>
    <row r="16" spans="1:5" ht="15" x14ac:dyDescent="0.25">
      <c r="A16" s="360" t="s">
        <v>759</v>
      </c>
      <c r="B16" s="48" t="s">
        <v>762</v>
      </c>
      <c r="C16" s="43"/>
      <c r="D16" s="174"/>
    </row>
    <row r="17" spans="1:5" ht="15" x14ac:dyDescent="0.25">
      <c r="A17" s="360" t="s">
        <v>759</v>
      </c>
      <c r="B17" s="48" t="s">
        <v>762</v>
      </c>
      <c r="C17" s="43"/>
      <c r="D17" s="174"/>
    </row>
    <row r="18" spans="1:5" ht="15" x14ac:dyDescent="0.25">
      <c r="A18" s="360" t="s">
        <v>759</v>
      </c>
      <c r="B18" s="48" t="s">
        <v>762</v>
      </c>
      <c r="C18" s="43"/>
      <c r="D18" s="174"/>
    </row>
    <row r="19" spans="1:5" ht="15" x14ac:dyDescent="0.25">
      <c r="A19" s="360" t="s">
        <v>759</v>
      </c>
      <c r="B19" s="48" t="s">
        <v>762</v>
      </c>
      <c r="C19" s="43"/>
      <c r="D19" s="174"/>
    </row>
    <row r="20" spans="1:5" ht="15" x14ac:dyDescent="0.25">
      <c r="A20" s="360" t="s">
        <v>759</v>
      </c>
      <c r="B20" s="48" t="s">
        <v>762</v>
      </c>
      <c r="C20" s="43"/>
      <c r="D20" s="174"/>
    </row>
    <row r="21" spans="1:5" ht="15.5" x14ac:dyDescent="0.35">
      <c r="A21" s="360" t="s">
        <v>759</v>
      </c>
      <c r="B21" s="361" t="s">
        <v>762</v>
      </c>
      <c r="D21" s="174"/>
    </row>
    <row r="22" spans="1:5" x14ac:dyDescent="0.35">
      <c r="A22" s="360" t="s">
        <v>759</v>
      </c>
      <c r="B22" s="48" t="s">
        <v>762</v>
      </c>
      <c r="E22" s="43"/>
    </row>
    <row r="23" spans="1:5" x14ac:dyDescent="0.35">
      <c r="A23" s="360" t="s">
        <v>759</v>
      </c>
      <c r="B23" s="48" t="s">
        <v>762</v>
      </c>
      <c r="C23" s="43"/>
      <c r="D23" s="174"/>
    </row>
    <row r="24" spans="1:5" x14ac:dyDescent="0.35">
      <c r="A24" s="360" t="s">
        <v>759</v>
      </c>
      <c r="B24" s="48" t="s">
        <v>762</v>
      </c>
      <c r="C24" s="43"/>
      <c r="D24" s="174"/>
      <c r="E24" s="43"/>
    </row>
    <row r="25" spans="1:5" ht="15" thickBot="1" x14ac:dyDescent="0.4">
      <c r="A25" s="360" t="s">
        <v>759</v>
      </c>
      <c r="B25" s="48" t="s">
        <v>762</v>
      </c>
      <c r="C25" s="43"/>
      <c r="D25" s="174"/>
      <c r="E25" s="43"/>
    </row>
    <row r="26" spans="1:5" ht="31" thickBot="1" x14ac:dyDescent="0.55000000000000004">
      <c r="A26" s="358" t="s">
        <v>759</v>
      </c>
      <c r="B26" s="362" t="s">
        <v>764</v>
      </c>
      <c r="C26" s="363" t="s">
        <v>763</v>
      </c>
      <c r="D26" s="364" t="s">
        <v>765</v>
      </c>
      <c r="E26" s="365" t="s">
        <v>766</v>
      </c>
    </row>
    <row r="27" spans="1:5" x14ac:dyDescent="0.35">
      <c r="A27" s="366" t="s">
        <v>759</v>
      </c>
      <c r="B27" s="48" t="s">
        <v>767</v>
      </c>
      <c r="D27" s="174"/>
      <c r="E27" s="48" t="s">
        <v>766</v>
      </c>
    </row>
    <row r="28" spans="1:5" x14ac:dyDescent="0.35">
      <c r="A28" s="366" t="s">
        <v>759</v>
      </c>
      <c r="B28" s="48" t="s">
        <v>767</v>
      </c>
      <c r="D28" s="174"/>
      <c r="E28" s="48" t="s">
        <v>766</v>
      </c>
    </row>
    <row r="29" spans="1:5" x14ac:dyDescent="0.35">
      <c r="A29" s="366" t="s">
        <v>759</v>
      </c>
      <c r="B29" s="48" t="s">
        <v>767</v>
      </c>
      <c r="D29" s="174"/>
      <c r="E29" s="48" t="s">
        <v>766</v>
      </c>
    </row>
    <row r="30" spans="1:5" x14ac:dyDescent="0.35">
      <c r="A30" s="366" t="s">
        <v>759</v>
      </c>
      <c r="B30" s="48" t="s">
        <v>767</v>
      </c>
      <c r="D30" s="174"/>
      <c r="E30" s="48" t="s">
        <v>766</v>
      </c>
    </row>
    <row r="31" spans="1:5" x14ac:dyDescent="0.35">
      <c r="A31" s="366" t="s">
        <v>759</v>
      </c>
      <c r="B31" s="48" t="s">
        <v>767</v>
      </c>
      <c r="D31" s="174"/>
      <c r="E31" s="48" t="s">
        <v>766</v>
      </c>
    </row>
    <row r="32" spans="1:5" ht="15.5" x14ac:dyDescent="0.35">
      <c r="A32" s="366" t="s">
        <v>759</v>
      </c>
      <c r="B32" s="361" t="s">
        <v>767</v>
      </c>
      <c r="D32" s="174"/>
      <c r="E32" s="48" t="s">
        <v>766</v>
      </c>
    </row>
    <row r="33" spans="1:5" ht="15.5" x14ac:dyDescent="0.35">
      <c r="A33" s="366" t="s">
        <v>759</v>
      </c>
      <c r="B33" s="361" t="s">
        <v>767</v>
      </c>
      <c r="C33" s="43"/>
      <c r="D33" s="174"/>
      <c r="E33" s="43" t="s">
        <v>766</v>
      </c>
    </row>
    <row r="34" spans="1:5" x14ac:dyDescent="0.35">
      <c r="A34" s="366" t="s">
        <v>759</v>
      </c>
      <c r="B34" s="48" t="s">
        <v>767</v>
      </c>
      <c r="D34" s="174"/>
      <c r="E34" s="48" t="s">
        <v>766</v>
      </c>
    </row>
    <row r="35" spans="1:5" x14ac:dyDescent="0.35">
      <c r="A35" s="366" t="s">
        <v>759</v>
      </c>
      <c r="B35" s="48" t="s">
        <v>767</v>
      </c>
      <c r="D35" s="174"/>
      <c r="E35" s="48" t="s">
        <v>766</v>
      </c>
    </row>
    <row r="36" spans="1:5" x14ac:dyDescent="0.35">
      <c r="A36" s="366" t="s">
        <v>759</v>
      </c>
      <c r="B36" s="48" t="s">
        <v>767</v>
      </c>
      <c r="D36" s="174"/>
      <c r="E36" s="48" t="s">
        <v>766</v>
      </c>
    </row>
    <row r="37" spans="1:5" x14ac:dyDescent="0.35">
      <c r="A37" s="366" t="s">
        <v>759</v>
      </c>
      <c r="B37" s="48" t="s">
        <v>767</v>
      </c>
      <c r="D37" s="174"/>
      <c r="E37" s="48" t="s">
        <v>766</v>
      </c>
    </row>
    <row r="38" spans="1:5" x14ac:dyDescent="0.35">
      <c r="A38" s="366" t="s">
        <v>759</v>
      </c>
      <c r="B38" s="48" t="s">
        <v>767</v>
      </c>
      <c r="D38" s="174"/>
      <c r="E38" s="48" t="s">
        <v>766</v>
      </c>
    </row>
    <row r="39" spans="1:5" x14ac:dyDescent="0.35">
      <c r="A39" s="366" t="s">
        <v>759</v>
      </c>
      <c r="B39" s="48" t="s">
        <v>767</v>
      </c>
      <c r="D39" s="174"/>
      <c r="E39" s="48" t="s">
        <v>766</v>
      </c>
    </row>
    <row r="40" spans="1:5" x14ac:dyDescent="0.35">
      <c r="A40" s="366" t="s">
        <v>759</v>
      </c>
      <c r="B40" s="48" t="s">
        <v>767</v>
      </c>
      <c r="D40" s="174"/>
      <c r="E40" s="48" t="s">
        <v>766</v>
      </c>
    </row>
    <row r="41" spans="1:5" x14ac:dyDescent="0.35">
      <c r="A41" s="366" t="s">
        <v>759</v>
      </c>
      <c r="B41" s="48" t="s">
        <v>767</v>
      </c>
      <c r="D41" s="174"/>
      <c r="E41" s="48" t="s">
        <v>766</v>
      </c>
    </row>
    <row r="42" spans="1:5" x14ac:dyDescent="0.35">
      <c r="A42" s="366" t="s">
        <v>759</v>
      </c>
      <c r="B42" s="48" t="s">
        <v>767</v>
      </c>
      <c r="D42" s="174"/>
      <c r="E42" s="48" t="s">
        <v>766</v>
      </c>
    </row>
    <row r="43" spans="1:5" x14ac:dyDescent="0.35">
      <c r="A43" s="366" t="s">
        <v>759</v>
      </c>
      <c r="B43" s="48" t="s">
        <v>767</v>
      </c>
      <c r="D43" s="174"/>
      <c r="E43" s="48" t="s">
        <v>766</v>
      </c>
    </row>
    <row r="44" spans="1:5" x14ac:dyDescent="0.35">
      <c r="A44" s="366" t="s">
        <v>759</v>
      </c>
      <c r="B44" s="48" t="s">
        <v>767</v>
      </c>
      <c r="D44" s="174"/>
      <c r="E44" s="48" t="s">
        <v>766</v>
      </c>
    </row>
    <row r="45" spans="1:5" x14ac:dyDescent="0.35">
      <c r="A45" s="366" t="s">
        <v>759</v>
      </c>
      <c r="B45" s="48" t="s">
        <v>767</v>
      </c>
      <c r="E45" s="48" t="s">
        <v>766</v>
      </c>
    </row>
    <row r="46" spans="1:5" x14ac:dyDescent="0.35">
      <c r="A46" s="366" t="s">
        <v>759</v>
      </c>
      <c r="B46" s="48" t="s">
        <v>767</v>
      </c>
      <c r="D46" s="174"/>
      <c r="E46" s="48" t="s">
        <v>766</v>
      </c>
    </row>
    <row r="47" spans="1:5" x14ac:dyDescent="0.35">
      <c r="A47" s="366" t="s">
        <v>759</v>
      </c>
      <c r="B47" s="48" t="s">
        <v>767</v>
      </c>
      <c r="C47" s="43"/>
      <c r="D47" s="174"/>
      <c r="E47" s="43" t="s">
        <v>766</v>
      </c>
    </row>
    <row r="48" spans="1:5" x14ac:dyDescent="0.35">
      <c r="A48" s="366" t="s">
        <v>759</v>
      </c>
      <c r="B48" s="48" t="s">
        <v>767</v>
      </c>
      <c r="C48" s="43"/>
      <c r="D48" s="174"/>
      <c r="E48" s="43" t="s">
        <v>766</v>
      </c>
    </row>
    <row r="49" spans="1:5" ht="16" thickBot="1" x14ac:dyDescent="0.4">
      <c r="A49" s="213"/>
      <c r="B49" s="367"/>
      <c r="C49" s="367"/>
      <c r="D49" s="367"/>
      <c r="E49" s="213"/>
    </row>
    <row r="50" spans="1:5" ht="31.5" thickBot="1" x14ac:dyDescent="0.6">
      <c r="A50" s="368" t="s">
        <v>768</v>
      </c>
      <c r="B50" s="369" t="s">
        <v>769</v>
      </c>
      <c r="C50" s="370" t="s">
        <v>770</v>
      </c>
      <c r="D50" s="371" t="s">
        <v>945</v>
      </c>
      <c r="E50" s="372" t="s">
        <v>766</v>
      </c>
    </row>
    <row r="51" spans="1:5" ht="15.5" x14ac:dyDescent="0.35">
      <c r="A51" s="373" t="s">
        <v>768</v>
      </c>
      <c r="B51" s="361" t="s">
        <v>771</v>
      </c>
      <c r="D51" s="174"/>
    </row>
    <row r="52" spans="1:5" ht="15.5" x14ac:dyDescent="0.35">
      <c r="A52" s="373" t="s">
        <v>768</v>
      </c>
      <c r="B52" s="361" t="s">
        <v>771</v>
      </c>
      <c r="D52" s="174"/>
    </row>
    <row r="53" spans="1:5" ht="15.5" x14ac:dyDescent="0.35">
      <c r="A53" s="373" t="s">
        <v>768</v>
      </c>
      <c r="B53" s="361" t="s">
        <v>771</v>
      </c>
      <c r="C53" s="43"/>
      <c r="D53" s="174"/>
    </row>
    <row r="54" spans="1:5" ht="15.5" x14ac:dyDescent="0.35">
      <c r="A54" s="373" t="s">
        <v>768</v>
      </c>
      <c r="B54" s="361" t="s">
        <v>771</v>
      </c>
      <c r="C54" s="43"/>
      <c r="D54" s="174"/>
      <c r="E54" s="43"/>
    </row>
    <row r="55" spans="1:5" ht="15.5" x14ac:dyDescent="0.35">
      <c r="A55" s="373" t="s">
        <v>768</v>
      </c>
      <c r="B55" s="361" t="s">
        <v>771</v>
      </c>
      <c r="D55" s="174"/>
    </row>
    <row r="56" spans="1:5" ht="15.5" x14ac:dyDescent="0.35">
      <c r="A56" s="373" t="s">
        <v>768</v>
      </c>
      <c r="B56" s="361" t="s">
        <v>771</v>
      </c>
      <c r="D56" s="174"/>
    </row>
    <row r="57" spans="1:5" ht="15.5" x14ac:dyDescent="0.35">
      <c r="A57" s="374" t="s">
        <v>768</v>
      </c>
      <c r="B57" s="361" t="s">
        <v>772</v>
      </c>
      <c r="D57" s="174"/>
    </row>
    <row r="58" spans="1:5" ht="15.5" x14ac:dyDescent="0.35">
      <c r="A58" s="374" t="s">
        <v>768</v>
      </c>
      <c r="B58" s="361" t="s">
        <v>772</v>
      </c>
      <c r="D58" s="174"/>
    </row>
    <row r="59" spans="1:5" ht="15.5" x14ac:dyDescent="0.35">
      <c r="A59" s="374" t="s">
        <v>768</v>
      </c>
      <c r="B59" s="361" t="s">
        <v>772</v>
      </c>
      <c r="C59" s="43"/>
      <c r="D59" s="174"/>
    </row>
    <row r="60" spans="1:5" ht="15.5" x14ac:dyDescent="0.35">
      <c r="A60" s="374" t="s">
        <v>768</v>
      </c>
      <c r="B60" s="361" t="s">
        <v>772</v>
      </c>
      <c r="C60" s="43"/>
      <c r="D60" s="174"/>
    </row>
    <row r="61" spans="1:5" ht="15.5" x14ac:dyDescent="0.35">
      <c r="A61" s="374" t="s">
        <v>768</v>
      </c>
      <c r="B61" s="361" t="s">
        <v>772</v>
      </c>
      <c r="D61" s="174"/>
    </row>
    <row r="62" spans="1:5" ht="15.5" x14ac:dyDescent="0.35">
      <c r="A62" s="374" t="s">
        <v>768</v>
      </c>
      <c r="B62" s="361" t="s">
        <v>772</v>
      </c>
      <c r="D62" s="174"/>
    </row>
  </sheetData>
  <mergeCells count="1">
    <mergeCell ref="C3:E3"/>
  </mergeCells>
  <hyperlinks>
    <hyperlink ref="D50" r:id="rId1" display="http://www.surveygizmo.com/s3/2301650/MSSE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J3"/>
  <sheetViews>
    <sheetView workbookViewId="0">
      <selection activeCell="H10" sqref="H10"/>
    </sheetView>
  </sheetViews>
  <sheetFormatPr defaultRowHeight="14.5" x14ac:dyDescent="0.35"/>
  <cols>
    <col min="1" max="1" width="17.81640625" customWidth="1"/>
    <col min="2" max="2" width="15.26953125" customWidth="1"/>
    <col min="3" max="3" width="13.7265625" bestFit="1" customWidth="1"/>
    <col min="4" max="4" width="16.54296875" customWidth="1"/>
    <col min="5" max="5" width="20.54296875" customWidth="1"/>
    <col min="6" max="6" width="20.54296875" style="452" customWidth="1"/>
    <col min="7" max="9" width="13.453125" customWidth="1"/>
    <col min="10" max="10" width="19.1796875" customWidth="1"/>
  </cols>
  <sheetData>
    <row r="1" spans="1:10" s="513" customFormat="1" ht="45" customHeight="1" thickBot="1" x14ac:dyDescent="0.3">
      <c r="A1" s="246" t="s">
        <v>250</v>
      </c>
      <c r="B1" s="632" t="s">
        <v>251</v>
      </c>
      <c r="C1" s="633" t="s">
        <v>252</v>
      </c>
      <c r="D1" s="633" t="s">
        <v>253</v>
      </c>
      <c r="E1" s="633" t="s">
        <v>254</v>
      </c>
      <c r="F1" s="855" t="s">
        <v>925</v>
      </c>
      <c r="G1" s="634" t="s">
        <v>255</v>
      </c>
      <c r="H1" s="634" t="s">
        <v>290</v>
      </c>
      <c r="I1" s="634" t="s">
        <v>256</v>
      </c>
      <c r="J1" s="634" t="s">
        <v>257</v>
      </c>
    </row>
    <row r="2" spans="1:10" ht="15.75" customHeight="1" thickBot="1" x14ac:dyDescent="0.4">
      <c r="A2" s="922">
        <v>42627</v>
      </c>
      <c r="B2" s="247" t="s">
        <v>258</v>
      </c>
      <c r="C2" s="248" t="s">
        <v>259</v>
      </c>
      <c r="D2" s="249" t="s">
        <v>260</v>
      </c>
      <c r="E2" s="249" t="s">
        <v>743</v>
      </c>
      <c r="F2" s="249" t="s">
        <v>926</v>
      </c>
      <c r="G2" s="250" t="s">
        <v>261</v>
      </c>
      <c r="H2" s="250" t="s">
        <v>291</v>
      </c>
      <c r="I2" s="250" t="s">
        <v>262</v>
      </c>
      <c r="J2" s="250" t="s">
        <v>263</v>
      </c>
    </row>
    <row r="3" spans="1:10" ht="25.5" customHeight="1" thickBot="1" x14ac:dyDescent="0.5">
      <c r="A3" s="923"/>
      <c r="B3" s="251">
        <f>A2+60</f>
        <v>42687</v>
      </c>
      <c r="C3" s="252">
        <f>A2+15</f>
        <v>42642</v>
      </c>
      <c r="D3" s="253">
        <f>A2+30</f>
        <v>42657</v>
      </c>
      <c r="E3" s="253">
        <f>A2+45</f>
        <v>42672</v>
      </c>
      <c r="F3" s="253">
        <f>A2+75</f>
        <v>42702</v>
      </c>
      <c r="G3" s="254">
        <f>A2+7</f>
        <v>42634</v>
      </c>
      <c r="H3" s="254">
        <f>A2+15</f>
        <v>42642</v>
      </c>
      <c r="I3" s="254">
        <f>A2+20</f>
        <v>42647</v>
      </c>
      <c r="J3" s="254">
        <f>A2+30</f>
        <v>42657</v>
      </c>
    </row>
  </sheetData>
  <mergeCells count="1">
    <mergeCell ref="A2:A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BF238"/>
  <sheetViews>
    <sheetView topLeftCell="A10" zoomScaleNormal="100" workbookViewId="0">
      <selection activeCell="F9" sqref="F9"/>
    </sheetView>
  </sheetViews>
  <sheetFormatPr defaultRowHeight="14.5" x14ac:dyDescent="0.35"/>
  <cols>
    <col min="1" max="1" width="44.81640625" customWidth="1"/>
    <col min="2" max="2" width="12.26953125" style="1" bestFit="1" customWidth="1"/>
    <col min="3" max="5" width="12.26953125" bestFit="1" customWidth="1"/>
    <col min="6" max="6" width="12.26953125" customWidth="1"/>
    <col min="7" max="7" width="11.453125" customWidth="1"/>
    <col min="9" max="9" width="12.1796875" customWidth="1"/>
  </cols>
  <sheetData>
    <row r="1" spans="1:58" s="2" customFormat="1" ht="21" x14ac:dyDescent="0.35">
      <c r="A1" s="133" t="s">
        <v>27</v>
      </c>
      <c r="B1" s="125" t="s">
        <v>30</v>
      </c>
      <c r="C1" s="125" t="s">
        <v>29</v>
      </c>
      <c r="D1" s="126" t="s">
        <v>28</v>
      </c>
      <c r="E1" s="126" t="s">
        <v>104</v>
      </c>
      <c r="F1" s="125" t="s">
        <v>106</v>
      </c>
      <c r="G1" s="125" t="s">
        <v>823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</row>
    <row r="2" spans="1:58" s="2" customFormat="1" ht="15" x14ac:dyDescent="0.25">
      <c r="A2" s="123" t="s">
        <v>13</v>
      </c>
      <c r="B2" s="26">
        <v>658.9</v>
      </c>
      <c r="C2" s="26">
        <v>702.62</v>
      </c>
      <c r="D2" s="26">
        <v>769.11</v>
      </c>
      <c r="E2" s="26">
        <v>758.81</v>
      </c>
      <c r="F2" s="451">
        <v>692.21</v>
      </c>
      <c r="G2" s="192" t="e">
        <f>('F counts'!B5)</f>
        <v>#DIV/0!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58" s="2" customFormat="1" ht="15" x14ac:dyDescent="0.25">
      <c r="A3" s="3" t="s">
        <v>18</v>
      </c>
      <c r="B3" s="27">
        <v>65</v>
      </c>
      <c r="C3" s="27">
        <v>103</v>
      </c>
      <c r="D3" s="27">
        <v>131</v>
      </c>
      <c r="E3" s="27">
        <v>168</v>
      </c>
      <c r="F3" s="466">
        <v>181</v>
      </c>
      <c r="G3" s="193">
        <f>('F counts'!B8)</f>
        <v>0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58" s="2" customFormat="1" ht="15" x14ac:dyDescent="0.25">
      <c r="A4" s="3" t="s">
        <v>19</v>
      </c>
      <c r="B4" s="27">
        <v>52</v>
      </c>
      <c r="C4" s="27">
        <v>84</v>
      </c>
      <c r="D4" s="27">
        <v>106</v>
      </c>
      <c r="E4" s="27">
        <v>126</v>
      </c>
      <c r="F4" s="466">
        <v>145</v>
      </c>
      <c r="G4" s="193">
        <f>('F counts'!B21)</f>
        <v>0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58" s="2" customFormat="1" ht="15" x14ac:dyDescent="0.25">
      <c r="A5" s="123" t="s">
        <v>14</v>
      </c>
      <c r="B5" s="28">
        <v>575.35</v>
      </c>
      <c r="C5" s="26">
        <v>819.54</v>
      </c>
      <c r="D5" s="26">
        <v>506.26428571428579</v>
      </c>
      <c r="E5" s="26">
        <v>1056.83</v>
      </c>
      <c r="F5" s="451">
        <v>919.54</v>
      </c>
      <c r="G5" s="45">
        <f>('M counts'!B5)</f>
        <v>0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</row>
    <row r="6" spans="1:58" s="2" customFormat="1" ht="15" x14ac:dyDescent="0.25">
      <c r="A6" s="3" t="s">
        <v>20</v>
      </c>
      <c r="B6" s="27">
        <v>27</v>
      </c>
      <c r="C6" s="27">
        <v>29</v>
      </c>
      <c r="D6" s="27">
        <v>15</v>
      </c>
      <c r="E6" s="27">
        <v>21</v>
      </c>
      <c r="F6" s="466">
        <v>15</v>
      </c>
      <c r="G6" s="46">
        <f>('M counts'!B8)</f>
        <v>0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58" s="2" customFormat="1" ht="15" x14ac:dyDescent="0.25">
      <c r="A7" s="3" t="s">
        <v>21</v>
      </c>
      <c r="B7" s="27">
        <v>17</v>
      </c>
      <c r="C7" s="27">
        <v>16</v>
      </c>
      <c r="D7" s="27">
        <v>10</v>
      </c>
      <c r="E7" s="27">
        <v>14</v>
      </c>
      <c r="F7" s="466">
        <v>11</v>
      </c>
      <c r="G7" s="46">
        <f>('M counts'!B21)</f>
        <v>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</row>
    <row r="8" spans="1:58" s="2" customFormat="1" ht="15" x14ac:dyDescent="0.25">
      <c r="A8" s="123" t="s">
        <v>15</v>
      </c>
      <c r="B8" s="26">
        <v>2396.71</v>
      </c>
      <c r="C8" s="26">
        <v>2906.52</v>
      </c>
      <c r="D8" s="26">
        <v>3668.65</v>
      </c>
      <c r="E8" s="26">
        <v>4242.3999999999996</v>
      </c>
      <c r="F8" s="450">
        <v>3737.98</v>
      </c>
      <c r="G8" s="194" t="e">
        <f>'C counts'!B5</f>
        <v>#DIV/0!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</row>
    <row r="9" spans="1:58" s="2" customFormat="1" ht="15" x14ac:dyDescent="0.25">
      <c r="A9" s="3" t="s">
        <v>22</v>
      </c>
      <c r="B9" s="27">
        <v>21</v>
      </c>
      <c r="C9" s="29">
        <v>27</v>
      </c>
      <c r="D9" s="29">
        <v>25</v>
      </c>
      <c r="E9" s="29">
        <v>25</v>
      </c>
      <c r="F9" s="449">
        <v>18</v>
      </c>
      <c r="G9" s="195">
        <f>'C counts'!B8</f>
        <v>0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</row>
    <row r="10" spans="1:58" s="2" customFormat="1" ht="15.75" thickBot="1" x14ac:dyDescent="0.3">
      <c r="A10" s="124" t="s">
        <v>23</v>
      </c>
      <c r="B10" s="29">
        <v>13</v>
      </c>
      <c r="C10" s="29">
        <v>20</v>
      </c>
      <c r="D10" s="29">
        <v>18</v>
      </c>
      <c r="E10" s="29">
        <v>21</v>
      </c>
      <c r="F10" s="449">
        <v>11</v>
      </c>
      <c r="G10" s="195">
        <f>'C counts'!B9</f>
        <v>0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1" spans="1:58" s="42" customFormat="1" ht="15" x14ac:dyDescent="0.25">
      <c r="A11" s="154" t="s">
        <v>121</v>
      </c>
      <c r="B11" s="156">
        <f t="shared" ref="B11:G12" si="0">SUM(B3,B6,B9)</f>
        <v>113</v>
      </c>
      <c r="C11" s="157">
        <f t="shared" si="0"/>
        <v>159</v>
      </c>
      <c r="D11" s="157">
        <f t="shared" si="0"/>
        <v>171</v>
      </c>
      <c r="E11" s="157">
        <f t="shared" si="0"/>
        <v>214</v>
      </c>
      <c r="F11" s="442"/>
      <c r="G11" s="158">
        <f t="shared" si="0"/>
        <v>0</v>
      </c>
    </row>
    <row r="12" spans="1:58" s="42" customFormat="1" ht="15.75" thickBot="1" x14ac:dyDescent="0.3">
      <c r="A12" s="155" t="s">
        <v>120</v>
      </c>
      <c r="B12" s="159">
        <f t="shared" si="0"/>
        <v>82</v>
      </c>
      <c r="C12" s="160">
        <f t="shared" si="0"/>
        <v>120</v>
      </c>
      <c r="D12" s="160">
        <f t="shared" si="0"/>
        <v>134</v>
      </c>
      <c r="E12" s="160">
        <f t="shared" si="0"/>
        <v>161</v>
      </c>
      <c r="F12" s="443"/>
      <c r="G12" s="161">
        <f t="shared" si="0"/>
        <v>0</v>
      </c>
    </row>
    <row r="13" spans="1:58" s="42" customFormat="1" ht="15.75" thickBot="1" x14ac:dyDescent="0.3">
      <c r="A13" s="155" t="s">
        <v>198</v>
      </c>
      <c r="B13" s="155"/>
      <c r="C13" s="155"/>
      <c r="D13" s="155"/>
      <c r="E13" s="155"/>
      <c r="F13" s="155"/>
      <c r="G13" s="155" t="e">
        <f>G12/G11</f>
        <v>#DIV/0!</v>
      </c>
    </row>
    <row r="14" spans="1:58" s="42" customFormat="1" x14ac:dyDescent="0.35">
      <c r="A14" s="927" t="s">
        <v>112</v>
      </c>
      <c r="B14" s="928"/>
      <c r="C14" s="134" t="s">
        <v>107</v>
      </c>
      <c r="D14" s="129" t="s">
        <v>107</v>
      </c>
      <c r="E14" s="129" t="s">
        <v>107</v>
      </c>
      <c r="F14" s="130" t="s">
        <v>107</v>
      </c>
      <c r="G14" s="130" t="s">
        <v>107</v>
      </c>
    </row>
    <row r="15" spans="1:58" s="42" customFormat="1" ht="15" thickBot="1" x14ac:dyDescent="0.4">
      <c r="A15" s="929"/>
      <c r="B15" s="930"/>
      <c r="C15" s="135" t="s">
        <v>108</v>
      </c>
      <c r="D15" s="127" t="s">
        <v>109</v>
      </c>
      <c r="E15" s="127" t="s">
        <v>110</v>
      </c>
      <c r="F15" s="131" t="s">
        <v>111</v>
      </c>
      <c r="G15" s="131" t="s">
        <v>824</v>
      </c>
    </row>
    <row r="16" spans="1:58" s="42" customFormat="1" ht="15" x14ac:dyDescent="0.25">
      <c r="A16" s="931" t="s">
        <v>13</v>
      </c>
      <c r="B16" s="932"/>
      <c r="C16" s="128">
        <f t="shared" ref="C16:E26" si="1">SUM(C2-B2)/B2</f>
        <v>6.6353012596752206E-2</v>
      </c>
      <c r="D16" s="128">
        <f t="shared" si="1"/>
        <v>9.4631522017591313E-2</v>
      </c>
      <c r="E16" s="128">
        <f t="shared" si="1"/>
        <v>-1.3392102560102025E-2</v>
      </c>
      <c r="F16" s="444">
        <v>-0.09</v>
      </c>
      <c r="G16" s="132" t="e">
        <f t="shared" ref="G16:G26" si="2">SUM(G2-E2)/E2</f>
        <v>#DIV/0!</v>
      </c>
    </row>
    <row r="17" spans="1:7" s="42" customFormat="1" ht="15" x14ac:dyDescent="0.25">
      <c r="A17" s="933" t="s">
        <v>114</v>
      </c>
      <c r="B17" s="933"/>
      <c r="C17" s="128">
        <f t="shared" si="1"/>
        <v>0.58461538461538465</v>
      </c>
      <c r="D17" s="128">
        <f t="shared" si="1"/>
        <v>0.27184466019417475</v>
      </c>
      <c r="E17" s="128">
        <f t="shared" si="1"/>
        <v>0.28244274809160308</v>
      </c>
      <c r="F17" s="444">
        <v>0.08</v>
      </c>
      <c r="G17" s="132">
        <f t="shared" si="2"/>
        <v>-1</v>
      </c>
    </row>
    <row r="18" spans="1:7" s="42" customFormat="1" ht="15" x14ac:dyDescent="0.25">
      <c r="A18" s="933" t="s">
        <v>115</v>
      </c>
      <c r="B18" s="933"/>
      <c r="C18" s="128">
        <f t="shared" si="1"/>
        <v>0.61538461538461542</v>
      </c>
      <c r="D18" s="128">
        <f t="shared" si="1"/>
        <v>0.26190476190476192</v>
      </c>
      <c r="E18" s="128">
        <f t="shared" si="1"/>
        <v>0.18867924528301888</v>
      </c>
      <c r="F18" s="444">
        <v>0.15</v>
      </c>
      <c r="G18" s="132">
        <f t="shared" si="2"/>
        <v>-1</v>
      </c>
    </row>
    <row r="19" spans="1:7" s="42" customFormat="1" ht="15" x14ac:dyDescent="0.25">
      <c r="A19" s="934" t="s">
        <v>14</v>
      </c>
      <c r="B19" s="934"/>
      <c r="C19" s="128">
        <f t="shared" si="1"/>
        <v>0.42441991831059345</v>
      </c>
      <c r="D19" s="128">
        <f t="shared" si="1"/>
        <v>-0.38225799141678768</v>
      </c>
      <c r="E19" s="128">
        <f t="shared" si="1"/>
        <v>1.0875065253890539</v>
      </c>
      <c r="F19" s="444">
        <v>-0.13</v>
      </c>
      <c r="G19" s="132">
        <f t="shared" si="2"/>
        <v>-1</v>
      </c>
    </row>
    <row r="20" spans="1:7" s="42" customFormat="1" ht="15" x14ac:dyDescent="0.25">
      <c r="A20" s="933" t="s">
        <v>116</v>
      </c>
      <c r="B20" s="933"/>
      <c r="C20" s="128">
        <f t="shared" si="1"/>
        <v>7.407407407407407E-2</v>
      </c>
      <c r="D20" s="128">
        <f t="shared" si="1"/>
        <v>-0.48275862068965519</v>
      </c>
      <c r="E20" s="128">
        <f t="shared" si="1"/>
        <v>0.4</v>
      </c>
      <c r="F20" s="444">
        <v>-0.28999999999999998</v>
      </c>
      <c r="G20" s="132">
        <f t="shared" si="2"/>
        <v>-1</v>
      </c>
    </row>
    <row r="21" spans="1:7" s="42" customFormat="1" ht="15" x14ac:dyDescent="0.25">
      <c r="A21" s="933" t="s">
        <v>117</v>
      </c>
      <c r="B21" s="933"/>
      <c r="C21" s="128">
        <f t="shared" si="1"/>
        <v>-5.8823529411764705E-2</v>
      </c>
      <c r="D21" s="128">
        <f t="shared" si="1"/>
        <v>-0.375</v>
      </c>
      <c r="E21" s="128">
        <f t="shared" si="1"/>
        <v>0.4</v>
      </c>
      <c r="F21" s="444">
        <v>-0.21</v>
      </c>
      <c r="G21" s="132">
        <f t="shared" si="2"/>
        <v>-1</v>
      </c>
    </row>
    <row r="22" spans="1:7" s="42" customFormat="1" ht="15" x14ac:dyDescent="0.25">
      <c r="A22" s="934" t="s">
        <v>15</v>
      </c>
      <c r="B22" s="934"/>
      <c r="C22" s="128">
        <f t="shared" si="1"/>
        <v>0.2127124266181557</v>
      </c>
      <c r="D22" s="128">
        <f t="shared" si="1"/>
        <v>0.26221391905096131</v>
      </c>
      <c r="E22" s="128">
        <f t="shared" si="1"/>
        <v>0.15639267850571723</v>
      </c>
      <c r="F22" s="128"/>
      <c r="G22" s="128" t="e">
        <f t="shared" si="2"/>
        <v>#DIV/0!</v>
      </c>
    </row>
    <row r="23" spans="1:7" s="42" customFormat="1" ht="15" x14ac:dyDescent="0.25">
      <c r="A23" s="933" t="s">
        <v>24</v>
      </c>
      <c r="B23" s="933"/>
      <c r="C23" s="128">
        <f t="shared" si="1"/>
        <v>0.2857142857142857</v>
      </c>
      <c r="D23" s="128">
        <f t="shared" si="1"/>
        <v>-7.407407407407407E-2</v>
      </c>
      <c r="E23" s="128">
        <f t="shared" si="1"/>
        <v>0</v>
      </c>
      <c r="F23" s="128"/>
      <c r="G23" s="128">
        <f t="shared" si="2"/>
        <v>-1</v>
      </c>
    </row>
    <row r="24" spans="1:7" s="42" customFormat="1" ht="15.75" thickBot="1" x14ac:dyDescent="0.3">
      <c r="A24" s="925" t="s">
        <v>118</v>
      </c>
      <c r="B24" s="926"/>
      <c r="C24" s="140">
        <f t="shared" si="1"/>
        <v>0.53846153846153844</v>
      </c>
      <c r="D24" s="140">
        <f t="shared" si="1"/>
        <v>-0.1</v>
      </c>
      <c r="E24" s="140">
        <f t="shared" si="1"/>
        <v>0.16666666666666666</v>
      </c>
      <c r="F24" s="140"/>
      <c r="G24" s="140">
        <f t="shared" si="2"/>
        <v>-1</v>
      </c>
    </row>
    <row r="25" spans="1:7" s="42" customFormat="1" x14ac:dyDescent="0.35">
      <c r="A25" s="146" t="s">
        <v>119</v>
      </c>
      <c r="B25" s="147"/>
      <c r="C25" s="148">
        <f t="shared" si="1"/>
        <v>0.40707964601769914</v>
      </c>
      <c r="D25" s="148">
        <f t="shared" si="1"/>
        <v>7.5471698113207544E-2</v>
      </c>
      <c r="E25" s="148">
        <f t="shared" si="1"/>
        <v>0.25146198830409355</v>
      </c>
      <c r="F25" s="445"/>
      <c r="G25" s="149">
        <f t="shared" si="2"/>
        <v>-1</v>
      </c>
    </row>
    <row r="26" spans="1:7" s="42" customFormat="1" ht="15" thickBot="1" x14ac:dyDescent="0.4">
      <c r="A26" s="150" t="s">
        <v>122</v>
      </c>
      <c r="B26" s="151"/>
      <c r="C26" s="152">
        <f t="shared" si="1"/>
        <v>0.46341463414634149</v>
      </c>
      <c r="D26" s="152">
        <f t="shared" si="1"/>
        <v>0.11666666666666667</v>
      </c>
      <c r="E26" s="152">
        <f t="shared" si="1"/>
        <v>0.20149253731343283</v>
      </c>
      <c r="F26" s="446"/>
      <c r="G26" s="153">
        <f t="shared" si="2"/>
        <v>-1</v>
      </c>
    </row>
    <row r="27" spans="1:7" s="42" customFormat="1" x14ac:dyDescent="0.35">
      <c r="B27" s="44"/>
    </row>
    <row r="28" spans="1:7" s="42" customFormat="1" ht="18.5" x14ac:dyDescent="0.45">
      <c r="A28" s="136" t="s">
        <v>113</v>
      </c>
      <c r="B28" s="137" t="s">
        <v>30</v>
      </c>
      <c r="C28" s="137" t="s">
        <v>29</v>
      </c>
      <c r="D28" s="138" t="s">
        <v>28</v>
      </c>
      <c r="E28" s="138" t="s">
        <v>104</v>
      </c>
      <c r="F28" s="138"/>
      <c r="G28" s="137" t="s">
        <v>106</v>
      </c>
    </row>
    <row r="29" spans="1:7" s="42" customFormat="1" x14ac:dyDescent="0.35">
      <c r="A29" s="139" t="s">
        <v>124</v>
      </c>
      <c r="B29" s="128">
        <f>SUM(B4/B3)</f>
        <v>0.8</v>
      </c>
      <c r="C29" s="128">
        <f>SUM(C4/C3)</f>
        <v>0.81553398058252424</v>
      </c>
      <c r="D29" s="128">
        <f>SUM(D4/D3)</f>
        <v>0.80916030534351147</v>
      </c>
      <c r="E29" s="128">
        <f>SUM(E4/E3)</f>
        <v>0.75</v>
      </c>
      <c r="F29" s="128"/>
      <c r="G29" s="128" t="e">
        <f>SUM(G4/G3)</f>
        <v>#DIV/0!</v>
      </c>
    </row>
    <row r="30" spans="1:7" s="42" customFormat="1" x14ac:dyDescent="0.35">
      <c r="A30" s="139" t="s">
        <v>125</v>
      </c>
      <c r="B30" s="128">
        <f>SUM(B7/B6)</f>
        <v>0.62962962962962965</v>
      </c>
      <c r="C30" s="128">
        <f>SUM(C7/C6)</f>
        <v>0.55172413793103448</v>
      </c>
      <c r="D30" s="128">
        <f>SUM(D7/D6)</f>
        <v>0.66666666666666663</v>
      </c>
      <c r="E30" s="128">
        <f>SUM(E7/E6)</f>
        <v>0.66666666666666663</v>
      </c>
      <c r="F30" s="128"/>
      <c r="G30" s="128" t="e">
        <f>SUM(G7/G6)</f>
        <v>#DIV/0!</v>
      </c>
    </row>
    <row r="31" spans="1:7" s="42" customFormat="1" x14ac:dyDescent="0.35">
      <c r="A31" s="139" t="s">
        <v>126</v>
      </c>
      <c r="B31" s="128">
        <f>SUM(B10/B9)</f>
        <v>0.61904761904761907</v>
      </c>
      <c r="C31" s="128">
        <f>SUM(C10/C9)</f>
        <v>0.7407407407407407</v>
      </c>
      <c r="D31" s="128">
        <f>SUM(D10/D9)</f>
        <v>0.72</v>
      </c>
      <c r="E31" s="128">
        <f>SUM(E10/E9)</f>
        <v>0.84</v>
      </c>
      <c r="F31" s="128"/>
      <c r="G31" s="128" t="e">
        <f>SUM(G10/G9)</f>
        <v>#DIV/0!</v>
      </c>
    </row>
    <row r="32" spans="1:7" s="42" customFormat="1" x14ac:dyDescent="0.35">
      <c r="B32" s="44"/>
    </row>
    <row r="33" spans="1:6" s="42" customFormat="1" x14ac:dyDescent="0.35">
      <c r="A33" s="924" t="s">
        <v>825</v>
      </c>
      <c r="B33" s="924"/>
      <c r="C33" s="924"/>
      <c r="D33" s="924"/>
      <c r="E33" s="924"/>
      <c r="F33" s="924"/>
    </row>
    <row r="34" spans="1:6" s="42" customFormat="1" x14ac:dyDescent="0.35">
      <c r="B34" s="44"/>
    </row>
    <row r="35" spans="1:6" s="42" customFormat="1" x14ac:dyDescent="0.35">
      <c r="B35" s="44"/>
    </row>
    <row r="36" spans="1:6" s="42" customFormat="1" x14ac:dyDescent="0.35">
      <c r="B36" s="44"/>
    </row>
    <row r="37" spans="1:6" s="42" customFormat="1" x14ac:dyDescent="0.35">
      <c r="B37" s="44"/>
    </row>
    <row r="38" spans="1:6" s="42" customFormat="1" x14ac:dyDescent="0.35">
      <c r="B38" s="44"/>
    </row>
    <row r="39" spans="1:6" s="42" customFormat="1" x14ac:dyDescent="0.35">
      <c r="B39" s="44"/>
    </row>
    <row r="40" spans="1:6" s="42" customFormat="1" x14ac:dyDescent="0.35">
      <c r="B40" s="44"/>
    </row>
    <row r="41" spans="1:6" s="42" customFormat="1" x14ac:dyDescent="0.35">
      <c r="B41" s="44"/>
    </row>
    <row r="42" spans="1:6" s="42" customFormat="1" x14ac:dyDescent="0.35">
      <c r="B42" s="44"/>
    </row>
    <row r="43" spans="1:6" s="42" customFormat="1" x14ac:dyDescent="0.35">
      <c r="B43" s="44"/>
    </row>
    <row r="44" spans="1:6" s="42" customFormat="1" x14ac:dyDescent="0.35">
      <c r="B44" s="44"/>
    </row>
    <row r="45" spans="1:6" s="42" customFormat="1" x14ac:dyDescent="0.35">
      <c r="B45" s="44"/>
    </row>
    <row r="46" spans="1:6" s="42" customFormat="1" x14ac:dyDescent="0.35">
      <c r="B46" s="44"/>
    </row>
    <row r="47" spans="1:6" s="42" customFormat="1" x14ac:dyDescent="0.35">
      <c r="B47" s="44"/>
    </row>
    <row r="48" spans="1:6" s="42" customFormat="1" x14ac:dyDescent="0.35">
      <c r="B48" s="44"/>
    </row>
    <row r="49" spans="2:2" s="42" customFormat="1" x14ac:dyDescent="0.35">
      <c r="B49" s="44"/>
    </row>
    <row r="50" spans="2:2" s="42" customFormat="1" x14ac:dyDescent="0.35">
      <c r="B50" s="44"/>
    </row>
    <row r="51" spans="2:2" s="42" customFormat="1" x14ac:dyDescent="0.35">
      <c r="B51" s="44"/>
    </row>
    <row r="52" spans="2:2" s="42" customFormat="1" x14ac:dyDescent="0.35">
      <c r="B52" s="44"/>
    </row>
    <row r="53" spans="2:2" s="42" customFormat="1" x14ac:dyDescent="0.35">
      <c r="B53" s="44"/>
    </row>
    <row r="54" spans="2:2" s="42" customFormat="1" x14ac:dyDescent="0.35">
      <c r="B54" s="44"/>
    </row>
    <row r="55" spans="2:2" s="42" customFormat="1" x14ac:dyDescent="0.35">
      <c r="B55" s="44"/>
    </row>
    <row r="56" spans="2:2" s="42" customFormat="1" x14ac:dyDescent="0.35">
      <c r="B56" s="44"/>
    </row>
    <row r="57" spans="2:2" s="42" customFormat="1" x14ac:dyDescent="0.35">
      <c r="B57" s="44"/>
    </row>
    <row r="58" spans="2:2" s="42" customFormat="1" x14ac:dyDescent="0.35">
      <c r="B58" s="44"/>
    </row>
    <row r="59" spans="2:2" s="42" customFormat="1" x14ac:dyDescent="0.35">
      <c r="B59" s="44"/>
    </row>
    <row r="60" spans="2:2" s="42" customFormat="1" x14ac:dyDescent="0.35">
      <c r="B60" s="44"/>
    </row>
    <row r="61" spans="2:2" s="42" customFormat="1" x14ac:dyDescent="0.35">
      <c r="B61" s="44"/>
    </row>
    <row r="62" spans="2:2" s="42" customFormat="1" x14ac:dyDescent="0.35">
      <c r="B62" s="44"/>
    </row>
    <row r="63" spans="2:2" s="42" customFormat="1" x14ac:dyDescent="0.35">
      <c r="B63" s="44"/>
    </row>
    <row r="64" spans="2:2" s="42" customFormat="1" x14ac:dyDescent="0.35">
      <c r="B64" s="44"/>
    </row>
    <row r="65" spans="2:2" s="42" customFormat="1" x14ac:dyDescent="0.35">
      <c r="B65" s="44"/>
    </row>
    <row r="66" spans="2:2" s="42" customFormat="1" x14ac:dyDescent="0.35">
      <c r="B66" s="44"/>
    </row>
    <row r="67" spans="2:2" s="42" customFormat="1" x14ac:dyDescent="0.35">
      <c r="B67" s="44"/>
    </row>
    <row r="68" spans="2:2" s="42" customFormat="1" x14ac:dyDescent="0.35">
      <c r="B68" s="44"/>
    </row>
    <row r="69" spans="2:2" s="42" customFormat="1" x14ac:dyDescent="0.35">
      <c r="B69" s="44"/>
    </row>
    <row r="70" spans="2:2" s="42" customFormat="1" x14ac:dyDescent="0.35">
      <c r="B70" s="44"/>
    </row>
    <row r="71" spans="2:2" s="42" customFormat="1" x14ac:dyDescent="0.35">
      <c r="B71" s="44"/>
    </row>
    <row r="72" spans="2:2" s="42" customFormat="1" x14ac:dyDescent="0.35">
      <c r="B72" s="44"/>
    </row>
    <row r="73" spans="2:2" s="42" customFormat="1" x14ac:dyDescent="0.35">
      <c r="B73" s="44"/>
    </row>
    <row r="74" spans="2:2" s="42" customFormat="1" x14ac:dyDescent="0.35">
      <c r="B74" s="44"/>
    </row>
    <row r="75" spans="2:2" s="42" customFormat="1" x14ac:dyDescent="0.35">
      <c r="B75" s="44"/>
    </row>
    <row r="76" spans="2:2" s="42" customFormat="1" x14ac:dyDescent="0.35">
      <c r="B76" s="44"/>
    </row>
    <row r="77" spans="2:2" s="42" customFormat="1" x14ac:dyDescent="0.35">
      <c r="B77" s="44"/>
    </row>
    <row r="78" spans="2:2" s="42" customFormat="1" x14ac:dyDescent="0.35">
      <c r="B78" s="44"/>
    </row>
    <row r="79" spans="2:2" s="42" customFormat="1" x14ac:dyDescent="0.35">
      <c r="B79" s="44"/>
    </row>
    <row r="80" spans="2:2" s="42" customFormat="1" x14ac:dyDescent="0.35">
      <c r="B80" s="44"/>
    </row>
    <row r="81" spans="2:2" s="42" customFormat="1" x14ac:dyDescent="0.35">
      <c r="B81" s="44"/>
    </row>
    <row r="82" spans="2:2" s="42" customFormat="1" x14ac:dyDescent="0.35">
      <c r="B82" s="44"/>
    </row>
    <row r="83" spans="2:2" s="42" customFormat="1" x14ac:dyDescent="0.35">
      <c r="B83" s="44"/>
    </row>
    <row r="84" spans="2:2" s="42" customFormat="1" x14ac:dyDescent="0.35">
      <c r="B84" s="44"/>
    </row>
    <row r="85" spans="2:2" s="42" customFormat="1" x14ac:dyDescent="0.35">
      <c r="B85" s="44"/>
    </row>
    <row r="86" spans="2:2" s="42" customFormat="1" x14ac:dyDescent="0.35">
      <c r="B86" s="44"/>
    </row>
    <row r="87" spans="2:2" s="42" customFormat="1" x14ac:dyDescent="0.35">
      <c r="B87" s="44"/>
    </row>
    <row r="88" spans="2:2" s="42" customFormat="1" x14ac:dyDescent="0.35">
      <c r="B88" s="44"/>
    </row>
    <row r="89" spans="2:2" s="42" customFormat="1" x14ac:dyDescent="0.35">
      <c r="B89" s="44"/>
    </row>
    <row r="90" spans="2:2" s="42" customFormat="1" x14ac:dyDescent="0.35">
      <c r="B90" s="44"/>
    </row>
    <row r="91" spans="2:2" s="42" customFormat="1" x14ac:dyDescent="0.35">
      <c r="B91" s="44"/>
    </row>
    <row r="92" spans="2:2" s="42" customFormat="1" x14ac:dyDescent="0.35">
      <c r="B92" s="44"/>
    </row>
    <row r="93" spans="2:2" s="42" customFormat="1" x14ac:dyDescent="0.35">
      <c r="B93" s="44"/>
    </row>
    <row r="94" spans="2:2" s="42" customFormat="1" x14ac:dyDescent="0.35">
      <c r="B94" s="44"/>
    </row>
    <row r="95" spans="2:2" s="42" customFormat="1" x14ac:dyDescent="0.35">
      <c r="B95" s="44"/>
    </row>
    <row r="96" spans="2:2" s="42" customFormat="1" x14ac:dyDescent="0.35">
      <c r="B96" s="44"/>
    </row>
    <row r="97" spans="2:2" s="42" customFormat="1" x14ac:dyDescent="0.35">
      <c r="B97" s="44"/>
    </row>
    <row r="98" spans="2:2" s="42" customFormat="1" x14ac:dyDescent="0.35">
      <c r="B98" s="44"/>
    </row>
    <row r="99" spans="2:2" s="42" customFormat="1" x14ac:dyDescent="0.35">
      <c r="B99" s="44"/>
    </row>
    <row r="100" spans="2:2" s="42" customFormat="1" x14ac:dyDescent="0.35">
      <c r="B100" s="44"/>
    </row>
    <row r="101" spans="2:2" s="42" customFormat="1" x14ac:dyDescent="0.35">
      <c r="B101" s="44"/>
    </row>
    <row r="102" spans="2:2" s="42" customFormat="1" x14ac:dyDescent="0.35">
      <c r="B102" s="44"/>
    </row>
    <row r="103" spans="2:2" s="42" customFormat="1" x14ac:dyDescent="0.35">
      <c r="B103" s="44"/>
    </row>
    <row r="104" spans="2:2" s="42" customFormat="1" x14ac:dyDescent="0.35">
      <c r="B104" s="44"/>
    </row>
    <row r="105" spans="2:2" s="42" customFormat="1" x14ac:dyDescent="0.35">
      <c r="B105" s="44"/>
    </row>
    <row r="106" spans="2:2" s="42" customFormat="1" x14ac:dyDescent="0.35">
      <c r="B106" s="44"/>
    </row>
    <row r="107" spans="2:2" s="42" customFormat="1" x14ac:dyDescent="0.35">
      <c r="B107" s="44"/>
    </row>
    <row r="108" spans="2:2" s="42" customFormat="1" x14ac:dyDescent="0.35">
      <c r="B108" s="44"/>
    </row>
    <row r="109" spans="2:2" s="42" customFormat="1" x14ac:dyDescent="0.35">
      <c r="B109" s="44"/>
    </row>
    <row r="110" spans="2:2" s="42" customFormat="1" x14ac:dyDescent="0.35">
      <c r="B110" s="44"/>
    </row>
    <row r="111" spans="2:2" s="42" customFormat="1" x14ac:dyDescent="0.35">
      <c r="B111" s="44"/>
    </row>
    <row r="112" spans="2:2" s="42" customFormat="1" x14ac:dyDescent="0.35">
      <c r="B112" s="44"/>
    </row>
    <row r="113" spans="2:2" s="42" customFormat="1" x14ac:dyDescent="0.35">
      <c r="B113" s="44"/>
    </row>
    <row r="114" spans="2:2" s="42" customFormat="1" x14ac:dyDescent="0.35">
      <c r="B114" s="44"/>
    </row>
    <row r="115" spans="2:2" s="42" customFormat="1" x14ac:dyDescent="0.35">
      <c r="B115" s="44"/>
    </row>
    <row r="116" spans="2:2" s="42" customFormat="1" x14ac:dyDescent="0.35">
      <c r="B116" s="44"/>
    </row>
    <row r="117" spans="2:2" s="42" customFormat="1" x14ac:dyDescent="0.35">
      <c r="B117" s="44"/>
    </row>
    <row r="118" spans="2:2" s="42" customFormat="1" x14ac:dyDescent="0.35">
      <c r="B118" s="44"/>
    </row>
    <row r="119" spans="2:2" s="42" customFormat="1" x14ac:dyDescent="0.35">
      <c r="B119" s="44"/>
    </row>
    <row r="120" spans="2:2" s="42" customFormat="1" x14ac:dyDescent="0.35">
      <c r="B120" s="44"/>
    </row>
    <row r="121" spans="2:2" s="42" customFormat="1" x14ac:dyDescent="0.35">
      <c r="B121" s="44"/>
    </row>
    <row r="122" spans="2:2" s="42" customFormat="1" x14ac:dyDescent="0.35">
      <c r="B122" s="44"/>
    </row>
    <row r="123" spans="2:2" s="42" customFormat="1" x14ac:dyDescent="0.35">
      <c r="B123" s="44"/>
    </row>
    <row r="124" spans="2:2" s="42" customFormat="1" x14ac:dyDescent="0.35">
      <c r="B124" s="44"/>
    </row>
    <row r="125" spans="2:2" s="42" customFormat="1" x14ac:dyDescent="0.35">
      <c r="B125" s="44"/>
    </row>
    <row r="126" spans="2:2" s="42" customFormat="1" x14ac:dyDescent="0.35">
      <c r="B126" s="44"/>
    </row>
    <row r="127" spans="2:2" s="42" customFormat="1" x14ac:dyDescent="0.35">
      <c r="B127" s="44"/>
    </row>
    <row r="128" spans="2:2" s="42" customFormat="1" x14ac:dyDescent="0.35">
      <c r="B128" s="44"/>
    </row>
    <row r="129" spans="2:2" s="42" customFormat="1" x14ac:dyDescent="0.35">
      <c r="B129" s="44"/>
    </row>
    <row r="130" spans="2:2" s="42" customFormat="1" x14ac:dyDescent="0.35">
      <c r="B130" s="44"/>
    </row>
    <row r="131" spans="2:2" s="42" customFormat="1" x14ac:dyDescent="0.35">
      <c r="B131" s="44"/>
    </row>
    <row r="132" spans="2:2" s="42" customFormat="1" x14ac:dyDescent="0.35">
      <c r="B132" s="44"/>
    </row>
    <row r="133" spans="2:2" s="42" customFormat="1" x14ac:dyDescent="0.35">
      <c r="B133" s="44"/>
    </row>
    <row r="134" spans="2:2" s="42" customFormat="1" x14ac:dyDescent="0.35">
      <c r="B134" s="44"/>
    </row>
    <row r="135" spans="2:2" s="42" customFormat="1" x14ac:dyDescent="0.35">
      <c r="B135" s="44"/>
    </row>
    <row r="136" spans="2:2" s="42" customFormat="1" x14ac:dyDescent="0.35">
      <c r="B136" s="44"/>
    </row>
    <row r="137" spans="2:2" s="42" customFormat="1" x14ac:dyDescent="0.35">
      <c r="B137" s="44"/>
    </row>
    <row r="138" spans="2:2" s="42" customFormat="1" x14ac:dyDescent="0.35">
      <c r="B138" s="44"/>
    </row>
    <row r="139" spans="2:2" s="42" customFormat="1" x14ac:dyDescent="0.35">
      <c r="B139" s="44"/>
    </row>
    <row r="140" spans="2:2" s="42" customFormat="1" x14ac:dyDescent="0.35">
      <c r="B140" s="44"/>
    </row>
    <row r="141" spans="2:2" s="42" customFormat="1" x14ac:dyDescent="0.35">
      <c r="B141" s="44"/>
    </row>
    <row r="142" spans="2:2" s="42" customFormat="1" x14ac:dyDescent="0.35">
      <c r="B142" s="44"/>
    </row>
    <row r="143" spans="2:2" s="42" customFormat="1" x14ac:dyDescent="0.35">
      <c r="B143" s="44"/>
    </row>
    <row r="144" spans="2:2" s="42" customFormat="1" x14ac:dyDescent="0.35">
      <c r="B144" s="44"/>
    </row>
    <row r="145" spans="2:2" s="42" customFormat="1" x14ac:dyDescent="0.35">
      <c r="B145" s="44"/>
    </row>
    <row r="146" spans="2:2" s="42" customFormat="1" x14ac:dyDescent="0.35">
      <c r="B146" s="44"/>
    </row>
    <row r="147" spans="2:2" s="42" customFormat="1" x14ac:dyDescent="0.35">
      <c r="B147" s="44"/>
    </row>
    <row r="148" spans="2:2" s="42" customFormat="1" x14ac:dyDescent="0.35">
      <c r="B148" s="44"/>
    </row>
    <row r="149" spans="2:2" s="42" customFormat="1" x14ac:dyDescent="0.35">
      <c r="B149" s="44"/>
    </row>
    <row r="150" spans="2:2" s="42" customFormat="1" x14ac:dyDescent="0.35">
      <c r="B150" s="44"/>
    </row>
    <row r="151" spans="2:2" s="42" customFormat="1" x14ac:dyDescent="0.35">
      <c r="B151" s="44"/>
    </row>
    <row r="152" spans="2:2" s="42" customFormat="1" x14ac:dyDescent="0.35">
      <c r="B152" s="44"/>
    </row>
    <row r="153" spans="2:2" s="42" customFormat="1" x14ac:dyDescent="0.35">
      <c r="B153" s="44"/>
    </row>
    <row r="154" spans="2:2" s="42" customFormat="1" x14ac:dyDescent="0.35">
      <c r="B154" s="44"/>
    </row>
    <row r="155" spans="2:2" s="42" customFormat="1" x14ac:dyDescent="0.35">
      <c r="B155" s="44"/>
    </row>
    <row r="156" spans="2:2" s="42" customFormat="1" x14ac:dyDescent="0.35">
      <c r="B156" s="44"/>
    </row>
    <row r="157" spans="2:2" s="42" customFormat="1" x14ac:dyDescent="0.35">
      <c r="B157" s="44"/>
    </row>
    <row r="158" spans="2:2" s="42" customFormat="1" x14ac:dyDescent="0.35">
      <c r="B158" s="44"/>
    </row>
    <row r="159" spans="2:2" s="42" customFormat="1" x14ac:dyDescent="0.35">
      <c r="B159" s="44"/>
    </row>
    <row r="160" spans="2:2" s="42" customFormat="1" x14ac:dyDescent="0.35">
      <c r="B160" s="44"/>
    </row>
    <row r="161" spans="2:2" s="42" customFormat="1" x14ac:dyDescent="0.35">
      <c r="B161" s="44"/>
    </row>
    <row r="162" spans="2:2" s="42" customFormat="1" x14ac:dyDescent="0.35">
      <c r="B162" s="44"/>
    </row>
    <row r="163" spans="2:2" s="42" customFormat="1" x14ac:dyDescent="0.35">
      <c r="B163" s="44"/>
    </row>
    <row r="164" spans="2:2" s="42" customFormat="1" x14ac:dyDescent="0.35">
      <c r="B164" s="44"/>
    </row>
    <row r="165" spans="2:2" s="42" customFormat="1" x14ac:dyDescent="0.35">
      <c r="B165" s="44"/>
    </row>
    <row r="166" spans="2:2" s="42" customFormat="1" x14ac:dyDescent="0.35">
      <c r="B166" s="44"/>
    </row>
    <row r="167" spans="2:2" s="42" customFormat="1" x14ac:dyDescent="0.35">
      <c r="B167" s="44"/>
    </row>
    <row r="168" spans="2:2" s="42" customFormat="1" x14ac:dyDescent="0.35">
      <c r="B168" s="44"/>
    </row>
    <row r="169" spans="2:2" s="42" customFormat="1" x14ac:dyDescent="0.35">
      <c r="B169" s="44"/>
    </row>
    <row r="170" spans="2:2" s="42" customFormat="1" x14ac:dyDescent="0.35">
      <c r="B170" s="44"/>
    </row>
    <row r="171" spans="2:2" s="42" customFormat="1" x14ac:dyDescent="0.35">
      <c r="B171" s="44"/>
    </row>
    <row r="172" spans="2:2" s="42" customFormat="1" x14ac:dyDescent="0.35">
      <c r="B172" s="44"/>
    </row>
    <row r="173" spans="2:2" s="42" customFormat="1" x14ac:dyDescent="0.35">
      <c r="B173" s="44"/>
    </row>
    <row r="174" spans="2:2" s="42" customFormat="1" x14ac:dyDescent="0.35">
      <c r="B174" s="44"/>
    </row>
    <row r="175" spans="2:2" s="42" customFormat="1" x14ac:dyDescent="0.35">
      <c r="B175" s="44"/>
    </row>
    <row r="176" spans="2:2" s="42" customFormat="1" x14ac:dyDescent="0.35">
      <c r="B176" s="44"/>
    </row>
    <row r="177" spans="2:2" s="42" customFormat="1" x14ac:dyDescent="0.35">
      <c r="B177" s="44"/>
    </row>
    <row r="178" spans="2:2" s="42" customFormat="1" x14ac:dyDescent="0.35">
      <c r="B178" s="44"/>
    </row>
    <row r="179" spans="2:2" s="42" customFormat="1" x14ac:dyDescent="0.35">
      <c r="B179" s="44"/>
    </row>
    <row r="180" spans="2:2" s="42" customFormat="1" x14ac:dyDescent="0.35">
      <c r="B180" s="44"/>
    </row>
    <row r="181" spans="2:2" s="42" customFormat="1" x14ac:dyDescent="0.35">
      <c r="B181" s="44"/>
    </row>
    <row r="182" spans="2:2" s="42" customFormat="1" x14ac:dyDescent="0.35">
      <c r="B182" s="44"/>
    </row>
    <row r="183" spans="2:2" s="42" customFormat="1" x14ac:dyDescent="0.35">
      <c r="B183" s="44"/>
    </row>
    <row r="184" spans="2:2" s="42" customFormat="1" x14ac:dyDescent="0.35">
      <c r="B184" s="44"/>
    </row>
    <row r="185" spans="2:2" s="42" customFormat="1" x14ac:dyDescent="0.35">
      <c r="B185" s="44"/>
    </row>
    <row r="186" spans="2:2" s="42" customFormat="1" x14ac:dyDescent="0.35">
      <c r="B186" s="44"/>
    </row>
    <row r="187" spans="2:2" s="42" customFormat="1" x14ac:dyDescent="0.35">
      <c r="B187" s="44"/>
    </row>
    <row r="188" spans="2:2" s="42" customFormat="1" x14ac:dyDescent="0.35">
      <c r="B188" s="44"/>
    </row>
    <row r="189" spans="2:2" s="42" customFormat="1" x14ac:dyDescent="0.35">
      <c r="B189" s="44"/>
    </row>
    <row r="190" spans="2:2" s="42" customFormat="1" x14ac:dyDescent="0.35">
      <c r="B190" s="44"/>
    </row>
    <row r="191" spans="2:2" s="42" customFormat="1" x14ac:dyDescent="0.35">
      <c r="B191" s="44"/>
    </row>
    <row r="192" spans="2:2" s="42" customFormat="1" x14ac:dyDescent="0.35">
      <c r="B192" s="44"/>
    </row>
    <row r="193" spans="2:2" s="42" customFormat="1" x14ac:dyDescent="0.35">
      <c r="B193" s="44"/>
    </row>
    <row r="194" spans="2:2" s="42" customFormat="1" x14ac:dyDescent="0.35">
      <c r="B194" s="44"/>
    </row>
    <row r="195" spans="2:2" s="42" customFormat="1" x14ac:dyDescent="0.35">
      <c r="B195" s="44"/>
    </row>
    <row r="196" spans="2:2" s="42" customFormat="1" x14ac:dyDescent="0.35">
      <c r="B196" s="44"/>
    </row>
    <row r="197" spans="2:2" s="42" customFormat="1" x14ac:dyDescent="0.35">
      <c r="B197" s="44"/>
    </row>
    <row r="198" spans="2:2" s="42" customFormat="1" x14ac:dyDescent="0.35">
      <c r="B198" s="44"/>
    </row>
    <row r="199" spans="2:2" s="42" customFormat="1" x14ac:dyDescent="0.35">
      <c r="B199" s="44"/>
    </row>
    <row r="200" spans="2:2" s="42" customFormat="1" x14ac:dyDescent="0.35">
      <c r="B200" s="44"/>
    </row>
    <row r="201" spans="2:2" s="42" customFormat="1" x14ac:dyDescent="0.35">
      <c r="B201" s="44"/>
    </row>
    <row r="202" spans="2:2" s="42" customFormat="1" x14ac:dyDescent="0.35">
      <c r="B202" s="44"/>
    </row>
    <row r="203" spans="2:2" s="42" customFormat="1" x14ac:dyDescent="0.35">
      <c r="B203" s="44"/>
    </row>
    <row r="204" spans="2:2" s="42" customFormat="1" x14ac:dyDescent="0.35">
      <c r="B204" s="44"/>
    </row>
    <row r="205" spans="2:2" s="42" customFormat="1" x14ac:dyDescent="0.35">
      <c r="B205" s="44"/>
    </row>
    <row r="206" spans="2:2" s="42" customFormat="1" x14ac:dyDescent="0.35">
      <c r="B206" s="44"/>
    </row>
    <row r="207" spans="2:2" s="42" customFormat="1" x14ac:dyDescent="0.35">
      <c r="B207" s="44"/>
    </row>
    <row r="208" spans="2:2" s="42" customFormat="1" x14ac:dyDescent="0.35">
      <c r="B208" s="44"/>
    </row>
    <row r="209" spans="2:2" s="42" customFormat="1" x14ac:dyDescent="0.35">
      <c r="B209" s="44"/>
    </row>
    <row r="210" spans="2:2" s="42" customFormat="1" x14ac:dyDescent="0.35">
      <c r="B210" s="44"/>
    </row>
    <row r="211" spans="2:2" s="42" customFormat="1" x14ac:dyDescent="0.35">
      <c r="B211" s="44"/>
    </row>
    <row r="212" spans="2:2" s="42" customFormat="1" x14ac:dyDescent="0.35">
      <c r="B212" s="44"/>
    </row>
    <row r="213" spans="2:2" s="42" customFormat="1" x14ac:dyDescent="0.35">
      <c r="B213" s="44"/>
    </row>
    <row r="214" spans="2:2" s="42" customFormat="1" x14ac:dyDescent="0.35">
      <c r="B214" s="44"/>
    </row>
    <row r="215" spans="2:2" s="42" customFormat="1" x14ac:dyDescent="0.35">
      <c r="B215" s="44"/>
    </row>
    <row r="216" spans="2:2" s="42" customFormat="1" x14ac:dyDescent="0.35">
      <c r="B216" s="44"/>
    </row>
    <row r="217" spans="2:2" s="42" customFormat="1" x14ac:dyDescent="0.35">
      <c r="B217" s="44"/>
    </row>
    <row r="218" spans="2:2" s="42" customFormat="1" x14ac:dyDescent="0.35">
      <c r="B218" s="44"/>
    </row>
    <row r="219" spans="2:2" s="42" customFormat="1" x14ac:dyDescent="0.35">
      <c r="B219" s="44"/>
    </row>
    <row r="220" spans="2:2" s="42" customFormat="1" x14ac:dyDescent="0.35">
      <c r="B220" s="44"/>
    </row>
    <row r="221" spans="2:2" s="42" customFormat="1" x14ac:dyDescent="0.35">
      <c r="B221" s="44"/>
    </row>
    <row r="222" spans="2:2" s="42" customFormat="1" x14ac:dyDescent="0.35">
      <c r="B222" s="44"/>
    </row>
    <row r="223" spans="2:2" s="42" customFormat="1" x14ac:dyDescent="0.35">
      <c r="B223" s="44"/>
    </row>
    <row r="224" spans="2:2" s="42" customFormat="1" x14ac:dyDescent="0.35">
      <c r="B224" s="44"/>
    </row>
    <row r="225" spans="2:8" s="42" customFormat="1" x14ac:dyDescent="0.35">
      <c r="B225" s="44"/>
    </row>
    <row r="226" spans="2:8" s="42" customFormat="1" x14ac:dyDescent="0.35">
      <c r="B226" s="44"/>
      <c r="D226"/>
    </row>
    <row r="227" spans="2:8" s="42" customFormat="1" x14ac:dyDescent="0.35">
      <c r="B227" s="44"/>
      <c r="D227"/>
    </row>
    <row r="228" spans="2:8" s="42" customFormat="1" x14ac:dyDescent="0.35">
      <c r="B228" s="44"/>
      <c r="D228"/>
    </row>
    <row r="229" spans="2:8" s="42" customFormat="1" x14ac:dyDescent="0.35">
      <c r="B229" s="44"/>
      <c r="D229"/>
    </row>
    <row r="230" spans="2:8" s="42" customFormat="1" x14ac:dyDescent="0.35">
      <c r="B230" s="44"/>
      <c r="D230"/>
    </row>
    <row r="231" spans="2:8" s="42" customFormat="1" x14ac:dyDescent="0.35">
      <c r="B231" s="44"/>
      <c r="D231"/>
    </row>
    <row r="232" spans="2:8" s="42" customFormat="1" x14ac:dyDescent="0.35">
      <c r="B232" s="44"/>
      <c r="D232"/>
    </row>
    <row r="233" spans="2:8" s="42" customFormat="1" x14ac:dyDescent="0.35">
      <c r="B233" s="44"/>
      <c r="D233"/>
    </row>
    <row r="234" spans="2:8" s="42" customFormat="1" x14ac:dyDescent="0.35">
      <c r="B234" s="44"/>
      <c r="D234"/>
    </row>
    <row r="235" spans="2:8" s="42" customFormat="1" x14ac:dyDescent="0.35">
      <c r="B235" s="44"/>
      <c r="D235"/>
    </row>
    <row r="236" spans="2:8" s="42" customFormat="1" x14ac:dyDescent="0.35">
      <c r="B236" s="44"/>
      <c r="D236"/>
    </row>
    <row r="237" spans="2:8" s="42" customFormat="1" x14ac:dyDescent="0.35">
      <c r="B237" s="44"/>
      <c r="D237"/>
      <c r="E237"/>
      <c r="F237"/>
      <c r="G237"/>
      <c r="H237"/>
    </row>
    <row r="238" spans="2:8" s="42" customFormat="1" x14ac:dyDescent="0.35">
      <c r="B238" s="44"/>
      <c r="D238"/>
      <c r="E238"/>
      <c r="F238"/>
      <c r="G238"/>
      <c r="H238"/>
    </row>
  </sheetData>
  <customSheetViews>
    <customSheetView guid="{BAD45175-89D5-44B0-AF3C-277DABED32D2}">
      <selection activeCell="D102" sqref="D102"/>
      <pageMargins left="0.7" right="0.7" top="0.75" bottom="0.75" header="0.3" footer="0.3"/>
    </customSheetView>
    <customSheetView guid="{C8026B79-4C4A-436C-A980-AE22782A4F5F}" showPageBreaks="1" fitToPage="1" topLeftCell="A72">
      <selection activeCell="D102" sqref="D102"/>
      <pageMargins left="0.25" right="0.25" top="0.75" bottom="0.75" header="0.3" footer="0.3"/>
      <pageSetup scale="40" orientation="landscape" r:id="rId1"/>
    </customSheetView>
    <customSheetView guid="{08CA5213-9F2B-4328-B239-3EDB16477A05}" fitToPage="1">
      <selection activeCell="D36" sqref="D36"/>
      <pageMargins left="0.25" right="0.25" top="0.75" bottom="0.75" header="0.3" footer="0.3"/>
      <pageSetup scale="58" fitToHeight="0" orientation="landscape" r:id="rId2"/>
    </customSheetView>
  </customSheetViews>
  <mergeCells count="11">
    <mergeCell ref="A33:F33"/>
    <mergeCell ref="A24:B24"/>
    <mergeCell ref="A14:B15"/>
    <mergeCell ref="A16:B16"/>
    <mergeCell ref="A17:B17"/>
    <mergeCell ref="A18:B18"/>
    <mergeCell ref="A19:B19"/>
    <mergeCell ref="A20:B20"/>
    <mergeCell ref="A21:B21"/>
    <mergeCell ref="A22:B22"/>
    <mergeCell ref="A23:B23"/>
  </mergeCells>
  <pageMargins left="0.25" right="0.25" top="0.75" bottom="0.75" header="0.3" footer="0.3"/>
  <pageSetup scale="58" fitToHeight="0"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3"/>
  <sheetViews>
    <sheetView workbookViewId="0">
      <selection activeCell="Q20" sqref="Q20"/>
    </sheetView>
  </sheetViews>
  <sheetFormatPr defaultRowHeight="14.5" x14ac:dyDescent="0.35"/>
  <cols>
    <col min="1" max="1" width="45.81640625" bestFit="1" customWidth="1"/>
    <col min="2" max="4" width="10.54296875" bestFit="1" customWidth="1"/>
    <col min="5" max="5" width="12.453125" customWidth="1"/>
    <col min="6" max="6" width="13.1796875" style="452" customWidth="1"/>
    <col min="7" max="7" width="13.1796875" customWidth="1"/>
  </cols>
  <sheetData>
    <row r="1" spans="1:7" ht="37.5" customHeight="1" thickBot="1" x14ac:dyDescent="0.35">
      <c r="A1" s="145" t="s">
        <v>105</v>
      </c>
      <c r="B1" s="121" t="s">
        <v>30</v>
      </c>
      <c r="C1" s="122" t="s">
        <v>29</v>
      </c>
      <c r="D1" s="122" t="s">
        <v>28</v>
      </c>
      <c r="E1" s="122" t="s">
        <v>104</v>
      </c>
      <c r="F1" s="479" t="s">
        <v>106</v>
      </c>
      <c r="G1" s="122" t="s">
        <v>823</v>
      </c>
    </row>
    <row r="2" spans="1:7" ht="15.75" thickBot="1" x14ac:dyDescent="0.3">
      <c r="A2" s="41" t="s">
        <v>101</v>
      </c>
      <c r="B2" s="41"/>
      <c r="C2" s="41"/>
      <c r="D2" s="41"/>
      <c r="E2" s="41"/>
      <c r="F2" s="478"/>
      <c r="G2" s="41"/>
    </row>
    <row r="3" spans="1:7" ht="15.75" thickBot="1" x14ac:dyDescent="0.3">
      <c r="A3" s="4" t="s">
        <v>3</v>
      </c>
      <c r="B3" s="98"/>
      <c r="C3" s="5"/>
      <c r="D3" s="5"/>
      <c r="E3" s="5"/>
      <c r="F3" s="453"/>
      <c r="G3" s="5"/>
    </row>
    <row r="4" spans="1:7" ht="15" x14ac:dyDescent="0.25">
      <c r="A4" s="6" t="s">
        <v>8</v>
      </c>
      <c r="B4" s="99">
        <f>SUM('data input'!B2)</f>
        <v>658.9</v>
      </c>
      <c r="C4" s="34">
        <f>SUM('data input'!C2)</f>
        <v>702.62</v>
      </c>
      <c r="D4" s="34">
        <f>SUM('data input'!D2)</f>
        <v>769.11</v>
      </c>
      <c r="E4" s="34">
        <f>SUM('data input'!E2)</f>
        <v>758.81</v>
      </c>
      <c r="F4" s="471">
        <f>SUM('data input'!F2)</f>
        <v>692.21</v>
      </c>
      <c r="G4" s="34" t="e">
        <f>SUM('data input'!G2)</f>
        <v>#DIV/0!</v>
      </c>
    </row>
    <row r="5" spans="1:7" ht="15" x14ac:dyDescent="0.25">
      <c r="A5" s="6" t="s">
        <v>9</v>
      </c>
      <c r="B5" s="100">
        <f>SUM('data input'!B8)</f>
        <v>2396.71</v>
      </c>
      <c r="C5" s="25">
        <f>SUM('data input'!C8)</f>
        <v>2906.52</v>
      </c>
      <c r="D5" s="25">
        <f>SUM('data input'!D8)</f>
        <v>3668.65</v>
      </c>
      <c r="E5" s="25">
        <f>SUM('data input'!E8)</f>
        <v>4242.3999999999996</v>
      </c>
      <c r="F5" s="465">
        <f>'data input'!F8</f>
        <v>3737.98</v>
      </c>
      <c r="G5" s="25" t="e">
        <f>'data input'!G8</f>
        <v>#DIV/0!</v>
      </c>
    </row>
    <row r="6" spans="1:7" ht="15" x14ac:dyDescent="0.25">
      <c r="A6" s="6" t="s">
        <v>6</v>
      </c>
      <c r="B6" s="101">
        <f t="shared" ref="B6:G6" si="0">SUM(B4/B5)</f>
        <v>0.27491853415724055</v>
      </c>
      <c r="C6" s="33">
        <f t="shared" si="0"/>
        <v>0.2417392620728569</v>
      </c>
      <c r="D6" s="33">
        <f t="shared" si="0"/>
        <v>0.20964387444972946</v>
      </c>
      <c r="E6" s="33">
        <f t="shared" si="0"/>
        <v>0.17886337921930984</v>
      </c>
      <c r="F6" s="470">
        <f t="shared" si="0"/>
        <v>0.18518290627558201</v>
      </c>
      <c r="G6" s="33" t="e">
        <f t="shared" si="0"/>
        <v>#DIV/0!</v>
      </c>
    </row>
    <row r="7" spans="1:7" ht="15" x14ac:dyDescent="0.25">
      <c r="A7" s="6" t="s">
        <v>34</v>
      </c>
      <c r="B7" s="102">
        <f t="shared" ref="B7:G7" si="1">SUM(B5-B4)/B4</f>
        <v>2.637441189861891</v>
      </c>
      <c r="C7" s="32">
        <f t="shared" si="1"/>
        <v>3.136688394864934</v>
      </c>
      <c r="D7" s="32">
        <f t="shared" si="1"/>
        <v>3.7699938890405793</v>
      </c>
      <c r="E7" s="32">
        <f t="shared" si="1"/>
        <v>4.5908593719112822</v>
      </c>
      <c r="F7" s="469">
        <f t="shared" si="1"/>
        <v>4.4000664538218164</v>
      </c>
      <c r="G7" s="32" t="e">
        <f t="shared" si="1"/>
        <v>#DIV/0!</v>
      </c>
    </row>
    <row r="8" spans="1:7" ht="15" x14ac:dyDescent="0.25">
      <c r="A8" s="6" t="s">
        <v>35</v>
      </c>
      <c r="B8" s="102">
        <f t="shared" ref="B8:G8" si="2">SUM(B5/B4)</f>
        <v>3.637441189861891</v>
      </c>
      <c r="C8" s="32">
        <f t="shared" si="2"/>
        <v>4.136688394864934</v>
      </c>
      <c r="D8" s="32">
        <f t="shared" si="2"/>
        <v>4.7699938890405793</v>
      </c>
      <c r="E8" s="32">
        <f t="shared" si="2"/>
        <v>5.5908593719112822</v>
      </c>
      <c r="F8" s="469">
        <f t="shared" si="2"/>
        <v>5.4000664538218164</v>
      </c>
      <c r="G8" s="32" t="e">
        <f t="shared" si="2"/>
        <v>#DIV/0!</v>
      </c>
    </row>
    <row r="9" spans="1:7" ht="15.75" thickBot="1" x14ac:dyDescent="0.3">
      <c r="A9" s="6" t="s">
        <v>36</v>
      </c>
      <c r="B9" s="103">
        <f>SUM('data input'!B2/'data input'!B8)</f>
        <v>0.27491853415724055</v>
      </c>
      <c r="C9" s="35">
        <f>SUM('data input'!C2/'data input'!C8)</f>
        <v>0.2417392620728569</v>
      </c>
      <c r="D9" s="35">
        <f>SUM('data input'!D2/'data input'!D8)</f>
        <v>0.20964387444972946</v>
      </c>
      <c r="E9" s="35">
        <f>SUM('data input'!E2/'data input'!E8)</f>
        <v>0.17886337921930984</v>
      </c>
      <c r="F9" s="472">
        <f>SUM('data input'!F2/'data input'!F8)</f>
        <v>0.18518290627558201</v>
      </c>
      <c r="G9" s="35" t="e">
        <f>SUM('data input'!G2/'data input'!G8)</f>
        <v>#DIV/0!</v>
      </c>
    </row>
    <row r="10" spans="1:7" ht="15.75" thickBot="1" x14ac:dyDescent="0.3">
      <c r="A10" s="4" t="s">
        <v>10</v>
      </c>
      <c r="B10" s="104"/>
      <c r="C10" s="23"/>
      <c r="D10" s="23"/>
      <c r="E10" s="23"/>
      <c r="F10" s="463"/>
      <c r="G10" s="23"/>
    </row>
    <row r="11" spans="1:7" ht="15" x14ac:dyDescent="0.25">
      <c r="A11" s="6" t="s">
        <v>16</v>
      </c>
      <c r="B11" s="105">
        <f>SUM('data input'!B4)</f>
        <v>52</v>
      </c>
      <c r="C11" s="24">
        <f>SUM('data input'!C4)</f>
        <v>84</v>
      </c>
      <c r="D11" s="24">
        <f>SUM('data input'!D4)</f>
        <v>106</v>
      </c>
      <c r="E11" s="24">
        <f>SUM('data input'!E4)</f>
        <v>126</v>
      </c>
      <c r="F11" s="464">
        <f>SUM('data input'!F4)</f>
        <v>145</v>
      </c>
      <c r="G11" s="24">
        <f>SUM('data input'!G4)</f>
        <v>0</v>
      </c>
    </row>
    <row r="12" spans="1:7" ht="15" x14ac:dyDescent="0.25">
      <c r="A12" s="6" t="s">
        <v>31</v>
      </c>
      <c r="B12" s="105">
        <f>('data input'!B3)</f>
        <v>65</v>
      </c>
      <c r="C12" s="24">
        <f>('data input'!C3)</f>
        <v>103</v>
      </c>
      <c r="D12" s="24">
        <f>('data input'!D3)</f>
        <v>131</v>
      </c>
      <c r="E12" s="24">
        <f>('data input'!E3)</f>
        <v>168</v>
      </c>
      <c r="F12" s="464">
        <f>('data input'!F3)</f>
        <v>181</v>
      </c>
      <c r="G12" s="24">
        <f>('data input'!G3)</f>
        <v>0</v>
      </c>
    </row>
    <row r="13" spans="1:7" ht="15" x14ac:dyDescent="0.25">
      <c r="A13" s="6" t="s">
        <v>17</v>
      </c>
      <c r="B13" s="105">
        <f>SUM('data input'!B10)</f>
        <v>13</v>
      </c>
      <c r="C13" s="24">
        <f>SUM('data input'!C10)</f>
        <v>20</v>
      </c>
      <c r="D13" s="24">
        <f>SUM('data input'!D10)</f>
        <v>18</v>
      </c>
      <c r="E13" s="24">
        <f>SUM('data input'!E10)</f>
        <v>21</v>
      </c>
      <c r="F13" s="464">
        <f>'data input'!F10</f>
        <v>11</v>
      </c>
      <c r="G13" s="24">
        <f>'data input'!G10</f>
        <v>0</v>
      </c>
    </row>
    <row r="14" spans="1:7" ht="15" x14ac:dyDescent="0.25">
      <c r="A14" s="6" t="s">
        <v>24</v>
      </c>
      <c r="B14" s="105">
        <f>('data input'!B9)</f>
        <v>21</v>
      </c>
      <c r="C14" s="24">
        <f>SUM('data input'!C9)</f>
        <v>27</v>
      </c>
      <c r="D14" s="24">
        <f>SUM('data input'!D9)</f>
        <v>25</v>
      </c>
      <c r="E14" s="24">
        <f>SUM('data input'!E9)</f>
        <v>25</v>
      </c>
      <c r="F14" s="464">
        <f>'data input'!F9</f>
        <v>18</v>
      </c>
      <c r="G14" s="24">
        <f>'data input'!G9</f>
        <v>0</v>
      </c>
    </row>
    <row r="15" spans="1:7" ht="15" x14ac:dyDescent="0.25">
      <c r="A15" s="6" t="s">
        <v>32</v>
      </c>
      <c r="B15" s="106">
        <f t="shared" ref="B15:G15" si="3">SUM(B11/B13)</f>
        <v>4</v>
      </c>
      <c r="C15" s="39">
        <f t="shared" si="3"/>
        <v>4.2</v>
      </c>
      <c r="D15" s="39">
        <f t="shared" si="3"/>
        <v>5.8888888888888893</v>
      </c>
      <c r="E15" s="39">
        <f t="shared" si="3"/>
        <v>6</v>
      </c>
      <c r="F15" s="476">
        <f t="shared" si="3"/>
        <v>13.181818181818182</v>
      </c>
      <c r="G15" s="39" t="e">
        <f t="shared" si="3"/>
        <v>#DIV/0!</v>
      </c>
    </row>
    <row r="16" spans="1:7" ht="11.25" customHeight="1" thickBot="1" x14ac:dyDescent="0.3">
      <c r="A16" s="211"/>
      <c r="B16" s="212"/>
      <c r="C16" s="213"/>
      <c r="D16" s="214"/>
      <c r="E16" s="214"/>
      <c r="F16" s="481"/>
      <c r="G16" s="214"/>
    </row>
    <row r="17" spans="1:7" ht="15.75" thickBot="1" x14ac:dyDescent="0.3">
      <c r="A17" s="7" t="s">
        <v>102</v>
      </c>
      <c r="B17" s="107"/>
      <c r="C17" s="8"/>
      <c r="D17" s="8"/>
      <c r="E17" s="8"/>
      <c r="F17" s="454"/>
      <c r="G17" s="8"/>
    </row>
    <row r="18" spans="1:7" ht="15.75" thickBot="1" x14ac:dyDescent="0.3">
      <c r="A18" s="9" t="s">
        <v>3</v>
      </c>
      <c r="B18" s="108"/>
      <c r="C18" s="10"/>
      <c r="D18" s="10"/>
      <c r="E18" s="10"/>
      <c r="F18" s="455"/>
      <c r="G18" s="10"/>
    </row>
    <row r="19" spans="1:7" ht="15" x14ac:dyDescent="0.25">
      <c r="A19" s="11" t="s">
        <v>4</v>
      </c>
      <c r="B19" s="109">
        <f>SUM('data input'!B2)</f>
        <v>658.9</v>
      </c>
      <c r="C19" s="31">
        <f>SUM('data input'!C2)</f>
        <v>702.62</v>
      </c>
      <c r="D19" s="31">
        <f>SUM('data input'!D2)</f>
        <v>769.11</v>
      </c>
      <c r="E19" s="31">
        <f>SUM('data input'!E2)</f>
        <v>758.81</v>
      </c>
      <c r="F19" s="468">
        <f>SUM('data input'!F2)</f>
        <v>692.21</v>
      </c>
      <c r="G19" s="31" t="e">
        <f>SUM('data input'!G2)</f>
        <v>#DIV/0!</v>
      </c>
    </row>
    <row r="20" spans="1:7" ht="15" x14ac:dyDescent="0.25">
      <c r="A20" s="11" t="s">
        <v>11</v>
      </c>
      <c r="B20" s="109">
        <f>SUM('data input'!B5)</f>
        <v>575.35</v>
      </c>
      <c r="C20" s="31">
        <f>SUM('data input'!C5)</f>
        <v>819.54</v>
      </c>
      <c r="D20" s="31">
        <f>SUM('data input'!D5)</f>
        <v>506.26428571428579</v>
      </c>
      <c r="E20" s="31">
        <f>SUM('data input'!E5)</f>
        <v>1056.83</v>
      </c>
      <c r="F20" s="468">
        <f>SUM('data input'!F5)</f>
        <v>919.54</v>
      </c>
      <c r="G20" s="31">
        <f>SUM('data input'!G5)</f>
        <v>0</v>
      </c>
    </row>
    <row r="21" spans="1:7" ht="15.75" thickBot="1" x14ac:dyDescent="0.3">
      <c r="A21" s="11" t="s">
        <v>33</v>
      </c>
      <c r="B21" s="110">
        <f t="shared" ref="B21:G21" si="4">SUM(B20/B19)</f>
        <v>0.8731977538321446</v>
      </c>
      <c r="C21" s="40">
        <f t="shared" si="4"/>
        <v>1.1664057385215336</v>
      </c>
      <c r="D21" s="40">
        <f t="shared" si="4"/>
        <v>0.658246916194414</v>
      </c>
      <c r="E21" s="40">
        <f t="shared" si="4"/>
        <v>1.3927465373413634</v>
      </c>
      <c r="F21" s="477">
        <f t="shared" si="4"/>
        <v>1.3284118981234017</v>
      </c>
      <c r="G21" s="40" t="e">
        <f t="shared" si="4"/>
        <v>#DIV/0!</v>
      </c>
    </row>
    <row r="22" spans="1:7" ht="15.75" thickBot="1" x14ac:dyDescent="0.3">
      <c r="A22" s="9" t="s">
        <v>7</v>
      </c>
      <c r="B22" s="111"/>
      <c r="C22" s="22"/>
      <c r="D22" s="22"/>
      <c r="E22" s="22"/>
      <c r="F22" s="462"/>
      <c r="G22" s="22"/>
    </row>
    <row r="23" spans="1:7" ht="15" x14ac:dyDescent="0.25">
      <c r="A23" s="11" t="s">
        <v>16</v>
      </c>
      <c r="B23" s="112">
        <f>SUM('data input'!B4)</f>
        <v>52</v>
      </c>
      <c r="C23" s="12">
        <f>SUM('data input'!C4)</f>
        <v>84</v>
      </c>
      <c r="D23" s="12">
        <f>SUM('data input'!D4)</f>
        <v>106</v>
      </c>
      <c r="E23" s="12">
        <f>SUM('data input'!E4)</f>
        <v>126</v>
      </c>
      <c r="F23" s="456">
        <f>SUM('data input'!F4)</f>
        <v>145</v>
      </c>
      <c r="G23" s="12">
        <f>SUM('data input'!G4)</f>
        <v>0</v>
      </c>
    </row>
    <row r="24" spans="1:7" x14ac:dyDescent="0.35">
      <c r="A24" s="11" t="s">
        <v>12</v>
      </c>
      <c r="B24" s="112">
        <f>SUM('data input'!B7)</f>
        <v>17</v>
      </c>
      <c r="C24" s="12">
        <f>SUM('data input'!C7)</f>
        <v>16</v>
      </c>
      <c r="D24" s="12">
        <f>SUM('data input'!D7)</f>
        <v>10</v>
      </c>
      <c r="E24" s="12">
        <f>SUM('data input'!E7)</f>
        <v>14</v>
      </c>
      <c r="F24" s="456">
        <f>SUM('data input'!F7)</f>
        <v>11</v>
      </c>
      <c r="G24" s="12">
        <f>SUM('data input'!G7)</f>
        <v>0</v>
      </c>
    </row>
    <row r="25" spans="1:7" x14ac:dyDescent="0.35">
      <c r="A25" s="11" t="s">
        <v>792</v>
      </c>
      <c r="B25" s="113">
        <f>SUM('data input'!B4/'data input'!B7)</f>
        <v>3.0588235294117645</v>
      </c>
      <c r="C25" s="36">
        <f>SUM('data input'!C4/'data input'!C7)</f>
        <v>5.25</v>
      </c>
      <c r="D25" s="36">
        <f>SUM('data input'!D4/'data input'!D7)</f>
        <v>10.6</v>
      </c>
      <c r="E25" s="36">
        <f>SUM('data input'!E4/'data input'!E7)</f>
        <v>9</v>
      </c>
      <c r="F25" s="473">
        <f>SUM('data input'!F4/'data input'!F7)</f>
        <v>13.181818181818182</v>
      </c>
      <c r="G25" s="36" t="e">
        <f>SUM('data input'!G4/'data input'!G7)</f>
        <v>#DIV/0!</v>
      </c>
    </row>
    <row r="26" spans="1:7" ht="10.5" customHeight="1" thickBot="1" x14ac:dyDescent="0.4">
      <c r="A26" s="211"/>
      <c r="B26" s="215"/>
      <c r="C26" s="216"/>
      <c r="D26" s="214"/>
      <c r="E26" s="214"/>
      <c r="F26" s="481"/>
      <c r="G26" s="214"/>
    </row>
    <row r="27" spans="1:7" ht="15" thickBot="1" x14ac:dyDescent="0.4">
      <c r="A27" s="13" t="s">
        <v>103</v>
      </c>
      <c r="B27" s="114"/>
      <c r="C27" s="14"/>
      <c r="D27" s="14"/>
      <c r="E27" s="14"/>
      <c r="F27" s="457"/>
      <c r="G27" s="14"/>
    </row>
    <row r="28" spans="1:7" ht="15" thickBot="1" x14ac:dyDescent="0.4">
      <c r="A28" s="15" t="s">
        <v>3</v>
      </c>
      <c r="B28" s="115"/>
      <c r="C28" s="16"/>
      <c r="D28" s="16"/>
      <c r="E28" s="16"/>
      <c r="F28" s="458"/>
      <c r="G28" s="16"/>
    </row>
    <row r="29" spans="1:7" x14ac:dyDescent="0.35">
      <c r="A29" s="17" t="s">
        <v>5</v>
      </c>
      <c r="B29" s="116">
        <f>SUM('data input'!B8)</f>
        <v>2396.71</v>
      </c>
      <c r="C29" s="30">
        <f>SUM('data input'!C8)</f>
        <v>2906.52</v>
      </c>
      <c r="D29" s="30">
        <f>SUM('data input'!D8)</f>
        <v>3668.65</v>
      </c>
      <c r="E29" s="30">
        <f>SUM('data input'!E8)</f>
        <v>4242.3999999999996</v>
      </c>
      <c r="F29" s="467">
        <f>SUM('data input'!F8)</f>
        <v>3737.98</v>
      </c>
      <c r="G29" s="30" t="e">
        <f>SUM('data input'!G8)</f>
        <v>#DIV/0!</v>
      </c>
    </row>
    <row r="30" spans="1:7" x14ac:dyDescent="0.35">
      <c r="A30" s="17" t="s">
        <v>11</v>
      </c>
      <c r="B30" s="116">
        <f>SUM('data input'!B5)</f>
        <v>575.35</v>
      </c>
      <c r="C30" s="30">
        <f>SUM('data input'!C5)</f>
        <v>819.54</v>
      </c>
      <c r="D30" s="20">
        <f>SUM('data input'!D5)</f>
        <v>506.26428571428579</v>
      </c>
      <c r="E30" s="20">
        <f>SUM('data input'!E5)</f>
        <v>1056.83</v>
      </c>
      <c r="F30" s="460">
        <f>SUM('data input'!F5)</f>
        <v>919.54</v>
      </c>
      <c r="G30" s="20">
        <f>SUM('data input'!G5)</f>
        <v>0</v>
      </c>
    </row>
    <row r="31" spans="1:7" ht="15" thickBot="1" x14ac:dyDescent="0.4">
      <c r="A31" s="17" t="s">
        <v>38</v>
      </c>
      <c r="B31" s="117">
        <f t="shared" ref="B31:G31" si="5">SUM(B30/B29)</f>
        <v>0.24005824651292815</v>
      </c>
      <c r="C31" s="38">
        <f t="shared" si="5"/>
        <v>0.2819660625077412</v>
      </c>
      <c r="D31" s="38">
        <f t="shared" si="5"/>
        <v>0.13799743385558333</v>
      </c>
      <c r="E31" s="38">
        <f t="shared" si="5"/>
        <v>0.24911135206486895</v>
      </c>
      <c r="F31" s="475">
        <f t="shared" si="5"/>
        <v>0.24599917602555391</v>
      </c>
      <c r="G31" s="38" t="e">
        <f t="shared" si="5"/>
        <v>#DIV/0!</v>
      </c>
    </row>
    <row r="32" spans="1:7" ht="15" thickBot="1" x14ac:dyDescent="0.4">
      <c r="A32" s="15" t="s">
        <v>7</v>
      </c>
      <c r="B32" s="118"/>
      <c r="C32" s="21"/>
      <c r="D32" s="21"/>
      <c r="E32" s="21"/>
      <c r="F32" s="461"/>
      <c r="G32" s="21"/>
    </row>
    <row r="33" spans="1:7" x14ac:dyDescent="0.35">
      <c r="A33" s="17" t="s">
        <v>26</v>
      </c>
      <c r="B33" s="119">
        <f>SUM('data input'!B10)</f>
        <v>13</v>
      </c>
      <c r="C33" s="18">
        <f>SUM('data input'!C10)</f>
        <v>20</v>
      </c>
      <c r="D33" s="18">
        <f>SUM('data input'!D10)</f>
        <v>18</v>
      </c>
      <c r="E33" s="18">
        <f>SUM('data input'!E10)</f>
        <v>21</v>
      </c>
      <c r="F33" s="459">
        <f>SUM('data input'!F10)</f>
        <v>11</v>
      </c>
      <c r="G33" s="18">
        <f>SUM('data input'!G10)</f>
        <v>0</v>
      </c>
    </row>
    <row r="34" spans="1:7" x14ac:dyDescent="0.35">
      <c r="A34" s="17" t="s">
        <v>25</v>
      </c>
      <c r="B34" s="119">
        <f>SUM('data input'!B7)</f>
        <v>17</v>
      </c>
      <c r="C34" s="18">
        <f>SUM('data input'!C7)</f>
        <v>16</v>
      </c>
      <c r="D34" s="18">
        <f>SUM('data input'!D7)</f>
        <v>10</v>
      </c>
      <c r="E34" s="18">
        <f>SUM('data input'!E7)</f>
        <v>14</v>
      </c>
      <c r="F34" s="459">
        <f>SUM('data input'!F7)</f>
        <v>11</v>
      </c>
      <c r="G34" s="18">
        <f>SUM('data input'!G7)</f>
        <v>0</v>
      </c>
    </row>
    <row r="35" spans="1:7" ht="15" thickBot="1" x14ac:dyDescent="0.4">
      <c r="A35" s="19" t="s">
        <v>37</v>
      </c>
      <c r="B35" s="120">
        <f t="shared" ref="B35:G35" si="6">SUM(B33-B34)/B34</f>
        <v>-0.23529411764705882</v>
      </c>
      <c r="C35" s="37">
        <f t="shared" si="6"/>
        <v>0.25</v>
      </c>
      <c r="D35" s="37">
        <f t="shared" si="6"/>
        <v>0.8</v>
      </c>
      <c r="E35" s="37">
        <f t="shared" si="6"/>
        <v>0.5</v>
      </c>
      <c r="F35" s="474">
        <f t="shared" si="6"/>
        <v>0</v>
      </c>
      <c r="G35" s="37" t="e">
        <f t="shared" si="6"/>
        <v>#DIV/0!</v>
      </c>
    </row>
    <row r="37" spans="1:7" ht="21.5" thickBot="1" x14ac:dyDescent="0.55000000000000004">
      <c r="A37" s="162" t="s">
        <v>131</v>
      </c>
      <c r="B37" s="163" t="s">
        <v>30</v>
      </c>
      <c r="C37" s="164" t="s">
        <v>29</v>
      </c>
      <c r="D37" s="164" t="s">
        <v>28</v>
      </c>
      <c r="E37" s="164" t="s">
        <v>104</v>
      </c>
      <c r="F37" s="480" t="s">
        <v>106</v>
      </c>
      <c r="G37" s="164" t="s">
        <v>823</v>
      </c>
    </row>
    <row r="38" spans="1:7" x14ac:dyDescent="0.35">
      <c r="A38" s="165" t="s">
        <v>132</v>
      </c>
      <c r="B38" s="166">
        <v>173.75</v>
      </c>
      <c r="C38" s="166">
        <v>111</v>
      </c>
      <c r="D38" s="166">
        <v>237.25</v>
      </c>
      <c r="E38" s="167">
        <v>211.25</v>
      </c>
      <c r="F38" s="448">
        <v>78</v>
      </c>
      <c r="G38" s="167">
        <f>'F counts'!E25</f>
        <v>0</v>
      </c>
    </row>
    <row r="39" spans="1:7" ht="15" thickBot="1" x14ac:dyDescent="0.4">
      <c r="A39" s="168" t="s">
        <v>133</v>
      </c>
      <c r="B39" s="169">
        <v>2121.6</v>
      </c>
      <c r="C39" s="169">
        <v>3462</v>
      </c>
      <c r="D39" s="169">
        <v>2084.1799999999998</v>
      </c>
      <c r="E39" s="170">
        <v>3014.76</v>
      </c>
      <c r="F39" s="447">
        <v>2195.37</v>
      </c>
      <c r="G39" s="170">
        <f>'F counts'!E24</f>
        <v>0</v>
      </c>
    </row>
    <row r="40" spans="1:7" x14ac:dyDescent="0.35">
      <c r="A40" s="165" t="s">
        <v>134</v>
      </c>
      <c r="B40" s="166">
        <v>262.5</v>
      </c>
      <c r="C40" s="166">
        <v>281.5</v>
      </c>
      <c r="D40" s="166">
        <v>274.37</v>
      </c>
      <c r="E40" s="167">
        <v>530.27</v>
      </c>
      <c r="F40" s="448">
        <v>105</v>
      </c>
      <c r="G40" s="167">
        <f>'M counts'!E24</f>
        <v>0</v>
      </c>
    </row>
    <row r="41" spans="1:7" ht="15" thickBot="1" x14ac:dyDescent="0.4">
      <c r="A41" s="168" t="s">
        <v>135</v>
      </c>
      <c r="B41" s="169">
        <v>1223.7</v>
      </c>
      <c r="C41" s="169">
        <v>2844.22</v>
      </c>
      <c r="D41" s="169">
        <v>776.7</v>
      </c>
      <c r="E41" s="170">
        <v>1706.07</v>
      </c>
      <c r="F41" s="447">
        <v>1819.69</v>
      </c>
      <c r="G41" s="170">
        <f>'M counts'!E23</f>
        <v>0</v>
      </c>
    </row>
    <row r="42" spans="1:7" x14ac:dyDescent="0.35">
      <c r="A42" s="165" t="s">
        <v>136</v>
      </c>
      <c r="B42" s="166">
        <v>455</v>
      </c>
      <c r="C42" s="166">
        <v>690</v>
      </c>
      <c r="D42" s="166">
        <v>1592.25</v>
      </c>
      <c r="E42" s="167">
        <v>1455</v>
      </c>
      <c r="F42" s="448">
        <v>1241.82</v>
      </c>
      <c r="G42" s="167">
        <f>'C counts'!E23</f>
        <v>0</v>
      </c>
    </row>
    <row r="43" spans="1:7" ht="15" thickBot="1" x14ac:dyDescent="0.4">
      <c r="A43" s="168" t="s">
        <v>137</v>
      </c>
      <c r="B43" s="169">
        <v>5447.95</v>
      </c>
      <c r="C43" s="169">
        <v>6142.62</v>
      </c>
      <c r="D43" s="169">
        <v>9600.16</v>
      </c>
      <c r="E43" s="170">
        <v>15169.98</v>
      </c>
      <c r="F43" s="447">
        <v>7168.24</v>
      </c>
      <c r="G43" s="170">
        <f>'C counts'!E22</f>
        <v>0</v>
      </c>
    </row>
  </sheetData>
  <customSheetViews>
    <customSheetView guid="{08CA5213-9F2B-4328-B239-3EDB16477A05}">
      <selection activeCell="K10" sqref="K10"/>
      <pageMargins left="0.7" right="0.7" top="0.75" bottom="0.75" header="0.3" footer="0.3"/>
    </customSheetView>
  </customSheetViews>
  <hyperlinks>
    <hyperlink ref="D4" location="Sheet1!O111" display="Sheet1!O111"/>
    <hyperlink ref="E4" location="Sheet1!O111" display="Sheet1!O111"/>
    <hyperlink ref="G4" location="Sheet1!O111" display="Sheet1!O111"/>
    <hyperlink ref="F4" location="Sheet1!O111" display="Sheet1!O11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G94" sqref="G94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G94" sqref="G94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D89" sqref="D89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D89" sqref="D89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I94" sqref="I94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I94" sqref="I94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I94" sqref="I94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39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40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39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73:F81"/>
    <mergeCell ref="A82:E82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E39" sqref="E39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7" customHeight="1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12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18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12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82:E82"/>
    <mergeCell ref="A73:F81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A82" sqref="A82:E82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12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18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12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mergeCells count="15">
    <mergeCell ref="A4:B4"/>
    <mergeCell ref="C4:D4"/>
    <mergeCell ref="A1:E1"/>
    <mergeCell ref="A2:B2"/>
    <mergeCell ref="C2:D2"/>
    <mergeCell ref="A3:B3"/>
    <mergeCell ref="C3:D3"/>
    <mergeCell ref="A82:E82"/>
    <mergeCell ref="A73:F81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82"/>
  <sheetViews>
    <sheetView workbookViewId="0">
      <selection activeCell="A82" sqref="A82:E82"/>
    </sheetView>
  </sheetViews>
  <sheetFormatPr defaultColWidth="9.1796875" defaultRowHeight="14.5" x14ac:dyDescent="0.35"/>
  <cols>
    <col min="1" max="1" width="15" style="180" customWidth="1"/>
    <col min="2" max="2" width="10.54296875" style="420" customWidth="1"/>
    <col min="3" max="3" width="11" style="181" customWidth="1"/>
    <col min="4" max="4" width="20" style="182" customWidth="1"/>
    <col min="5" max="5" width="102.7265625" style="427" customWidth="1"/>
    <col min="6" max="6" width="13.26953125" style="399" hidden="1" customWidth="1"/>
    <col min="7" max="16384" width="9.1796875" style="400"/>
  </cols>
  <sheetData>
    <row r="1" spans="1:7" ht="26.25" x14ac:dyDescent="0.25">
      <c r="A1" s="947" t="s">
        <v>289</v>
      </c>
      <c r="B1" s="948"/>
      <c r="C1" s="948"/>
      <c r="D1" s="948"/>
      <c r="E1" s="949"/>
    </row>
    <row r="2" spans="1:7" ht="15" x14ac:dyDescent="0.25">
      <c r="A2" s="950" t="s">
        <v>157</v>
      </c>
      <c r="B2" s="951"/>
      <c r="C2" s="952"/>
      <c r="D2" s="953"/>
      <c r="E2" s="401"/>
    </row>
    <row r="3" spans="1:7" ht="15" x14ac:dyDescent="0.25">
      <c r="A3" s="950" t="s">
        <v>158</v>
      </c>
      <c r="B3" s="951"/>
      <c r="C3" s="952"/>
      <c r="D3" s="953"/>
      <c r="E3" s="401"/>
    </row>
    <row r="4" spans="1:7" ht="15.75" thickBot="1" x14ac:dyDescent="0.3">
      <c r="A4" s="954" t="s">
        <v>159</v>
      </c>
      <c r="B4" s="955"/>
      <c r="C4" s="956">
        <f>SUM(C2-C3)</f>
        <v>0</v>
      </c>
      <c r="D4" s="957"/>
      <c r="E4" s="402"/>
    </row>
    <row r="5" spans="1:7" ht="16.5" thickBot="1" x14ac:dyDescent="0.3">
      <c r="A5" s="179" t="s">
        <v>160</v>
      </c>
      <c r="B5" s="403" t="s">
        <v>161</v>
      </c>
      <c r="C5" s="404" t="s">
        <v>162</v>
      </c>
      <c r="D5" s="405" t="s">
        <v>163</v>
      </c>
      <c r="E5" s="406" t="s">
        <v>164</v>
      </c>
      <c r="F5" s="407"/>
    </row>
    <row r="6" spans="1:7" ht="15.75" thickBot="1" x14ac:dyDescent="0.3">
      <c r="A6" s="259"/>
      <c r="B6" s="408"/>
      <c r="C6" s="260"/>
      <c r="D6" s="261"/>
      <c r="E6" s="409"/>
      <c r="F6" s="410"/>
    </row>
    <row r="7" spans="1:7" x14ac:dyDescent="0.35">
      <c r="A7" s="935"/>
      <c r="B7" s="936"/>
      <c r="C7" s="936"/>
      <c r="D7" s="936"/>
      <c r="E7" s="936"/>
      <c r="F7" s="937"/>
      <c r="G7" s="411"/>
    </row>
    <row r="8" spans="1:7" x14ac:dyDescent="0.35">
      <c r="A8" s="938"/>
      <c r="B8" s="939"/>
      <c r="C8" s="939"/>
      <c r="D8" s="939"/>
      <c r="E8" s="939"/>
      <c r="F8" s="940"/>
      <c r="G8" s="411"/>
    </row>
    <row r="9" spans="1:7" x14ac:dyDescent="0.35">
      <c r="A9" s="938"/>
      <c r="B9" s="939"/>
      <c r="C9" s="939"/>
      <c r="D9" s="939"/>
      <c r="E9" s="939"/>
      <c r="F9" s="940"/>
      <c r="G9" s="411"/>
    </row>
    <row r="10" spans="1:7" x14ac:dyDescent="0.35">
      <c r="A10" s="938"/>
      <c r="B10" s="939"/>
      <c r="C10" s="939"/>
      <c r="D10" s="939"/>
      <c r="E10" s="939"/>
      <c r="F10" s="940"/>
      <c r="G10" s="411"/>
    </row>
    <row r="11" spans="1:7" x14ac:dyDescent="0.35">
      <c r="A11" s="938"/>
      <c r="B11" s="939"/>
      <c r="C11" s="939"/>
      <c r="D11" s="939"/>
      <c r="E11" s="939"/>
      <c r="F11" s="940"/>
      <c r="G11" s="411"/>
    </row>
    <row r="12" spans="1:7" x14ac:dyDescent="0.35">
      <c r="A12" s="938"/>
      <c r="B12" s="939"/>
      <c r="C12" s="939"/>
      <c r="D12" s="939"/>
      <c r="E12" s="939"/>
      <c r="F12" s="940"/>
      <c r="G12" s="411"/>
    </row>
    <row r="13" spans="1:7" x14ac:dyDescent="0.35">
      <c r="A13" s="938"/>
      <c r="B13" s="939"/>
      <c r="C13" s="939"/>
      <c r="D13" s="939"/>
      <c r="E13" s="939"/>
      <c r="F13" s="940"/>
      <c r="G13" s="411"/>
    </row>
    <row r="14" spans="1:7" x14ac:dyDescent="0.35">
      <c r="A14" s="938"/>
      <c r="B14" s="939"/>
      <c r="C14" s="939"/>
      <c r="D14" s="939"/>
      <c r="E14" s="939"/>
      <c r="F14" s="940"/>
      <c r="G14" s="411"/>
    </row>
    <row r="15" spans="1:7" s="413" customFormat="1" ht="15" thickBot="1" x14ac:dyDescent="0.4">
      <c r="A15" s="941"/>
      <c r="B15" s="942"/>
      <c r="C15" s="942"/>
      <c r="D15" s="942"/>
      <c r="E15" s="942"/>
      <c r="F15" s="943"/>
      <c r="G15" s="412"/>
    </row>
    <row r="16" spans="1:7" s="419" customFormat="1" ht="16.5" thickBot="1" x14ac:dyDescent="0.3">
      <c r="A16" s="183" t="s">
        <v>160</v>
      </c>
      <c r="B16" s="414" t="s">
        <v>161</v>
      </c>
      <c r="C16" s="415" t="s">
        <v>162</v>
      </c>
      <c r="D16" s="416" t="s">
        <v>163</v>
      </c>
      <c r="E16" s="406" t="s">
        <v>164</v>
      </c>
      <c r="F16" s="417"/>
      <c r="G16" s="418"/>
    </row>
    <row r="17" spans="1:7" ht="15.75" thickBot="1" x14ac:dyDescent="0.3">
      <c r="E17" s="421"/>
      <c r="F17" s="422"/>
      <c r="G17" s="411"/>
    </row>
    <row r="18" spans="1:7" x14ac:dyDescent="0.35">
      <c r="A18" s="935"/>
      <c r="B18" s="936"/>
      <c r="C18" s="936"/>
      <c r="D18" s="936"/>
      <c r="E18" s="936"/>
      <c r="F18" s="937"/>
      <c r="G18" s="411"/>
    </row>
    <row r="19" spans="1:7" x14ac:dyDescent="0.35">
      <c r="A19" s="938"/>
      <c r="B19" s="939"/>
      <c r="C19" s="939"/>
      <c r="D19" s="939"/>
      <c r="E19" s="939"/>
      <c r="F19" s="940"/>
      <c r="G19" s="411"/>
    </row>
    <row r="20" spans="1:7" x14ac:dyDescent="0.35">
      <c r="A20" s="938"/>
      <c r="B20" s="939"/>
      <c r="C20" s="939"/>
      <c r="D20" s="939"/>
      <c r="E20" s="939"/>
      <c r="F20" s="940"/>
      <c r="G20" s="411"/>
    </row>
    <row r="21" spans="1:7" x14ac:dyDescent="0.35">
      <c r="A21" s="938"/>
      <c r="B21" s="939"/>
      <c r="C21" s="939"/>
      <c r="D21" s="939"/>
      <c r="E21" s="939"/>
      <c r="F21" s="940"/>
      <c r="G21" s="411"/>
    </row>
    <row r="22" spans="1:7" x14ac:dyDescent="0.35">
      <c r="A22" s="938"/>
      <c r="B22" s="939"/>
      <c r="C22" s="939"/>
      <c r="D22" s="939"/>
      <c r="E22" s="939"/>
      <c r="F22" s="940"/>
      <c r="G22" s="411"/>
    </row>
    <row r="23" spans="1:7" x14ac:dyDescent="0.35">
      <c r="A23" s="938"/>
      <c r="B23" s="939"/>
      <c r="C23" s="939"/>
      <c r="D23" s="939"/>
      <c r="E23" s="939"/>
      <c r="F23" s="940"/>
      <c r="G23" s="411"/>
    </row>
    <row r="24" spans="1:7" x14ac:dyDescent="0.35">
      <c r="A24" s="938"/>
      <c r="B24" s="939"/>
      <c r="C24" s="939"/>
      <c r="D24" s="939"/>
      <c r="E24" s="939"/>
      <c r="F24" s="940"/>
      <c r="G24" s="411"/>
    </row>
    <row r="25" spans="1:7" s="413" customFormat="1" x14ac:dyDescent="0.35">
      <c r="A25" s="938"/>
      <c r="B25" s="939"/>
      <c r="C25" s="939"/>
      <c r="D25" s="939"/>
      <c r="E25" s="939"/>
      <c r="F25" s="940"/>
      <c r="G25" s="412"/>
    </row>
    <row r="26" spans="1:7" s="423" customFormat="1" ht="15" thickBot="1" x14ac:dyDescent="0.4">
      <c r="A26" s="941"/>
      <c r="B26" s="942"/>
      <c r="C26" s="942"/>
      <c r="D26" s="942"/>
      <c r="E26" s="942"/>
      <c r="F26" s="943"/>
    </row>
    <row r="27" spans="1:7" ht="16" thickBot="1" x14ac:dyDescent="0.4">
      <c r="A27" s="184" t="s">
        <v>160</v>
      </c>
      <c r="B27" s="403" t="s">
        <v>161</v>
      </c>
      <c r="C27" s="404" t="s">
        <v>162</v>
      </c>
      <c r="D27" s="405" t="s">
        <v>163</v>
      </c>
      <c r="E27" s="424" t="s">
        <v>164</v>
      </c>
      <c r="F27" s="425"/>
    </row>
    <row r="28" spans="1:7" ht="15" thickBot="1" x14ac:dyDescent="0.4">
      <c r="E28" s="421"/>
    </row>
    <row r="29" spans="1:7" x14ac:dyDescent="0.35">
      <c r="A29" s="935"/>
      <c r="B29" s="936"/>
      <c r="C29" s="936"/>
      <c r="D29" s="936"/>
      <c r="E29" s="936"/>
      <c r="F29" s="937"/>
    </row>
    <row r="30" spans="1:7" x14ac:dyDescent="0.35">
      <c r="A30" s="938"/>
      <c r="B30" s="939"/>
      <c r="C30" s="939"/>
      <c r="D30" s="939"/>
      <c r="E30" s="939"/>
      <c r="F30" s="940"/>
    </row>
    <row r="31" spans="1:7" x14ac:dyDescent="0.35">
      <c r="A31" s="938"/>
      <c r="B31" s="939"/>
      <c r="C31" s="939"/>
      <c r="D31" s="939"/>
      <c r="E31" s="939"/>
      <c r="F31" s="940"/>
    </row>
    <row r="32" spans="1:7" x14ac:dyDescent="0.35">
      <c r="A32" s="938"/>
      <c r="B32" s="939"/>
      <c r="C32" s="939"/>
      <c r="D32" s="939"/>
      <c r="E32" s="939"/>
      <c r="F32" s="940"/>
    </row>
    <row r="33" spans="1:6" x14ac:dyDescent="0.35">
      <c r="A33" s="938"/>
      <c r="B33" s="939"/>
      <c r="C33" s="939"/>
      <c r="D33" s="939"/>
      <c r="E33" s="939"/>
      <c r="F33" s="940"/>
    </row>
    <row r="34" spans="1:6" x14ac:dyDescent="0.35">
      <c r="A34" s="938"/>
      <c r="B34" s="939"/>
      <c r="C34" s="939"/>
      <c r="D34" s="939"/>
      <c r="E34" s="939"/>
      <c r="F34" s="940"/>
    </row>
    <row r="35" spans="1:6" s="413" customFormat="1" x14ac:dyDescent="0.35">
      <c r="A35" s="938"/>
      <c r="B35" s="939"/>
      <c r="C35" s="939"/>
      <c r="D35" s="939"/>
      <c r="E35" s="939"/>
      <c r="F35" s="940"/>
    </row>
    <row r="36" spans="1:6" s="423" customFormat="1" x14ac:dyDescent="0.35">
      <c r="A36" s="938"/>
      <c r="B36" s="939"/>
      <c r="C36" s="939"/>
      <c r="D36" s="939"/>
      <c r="E36" s="939"/>
      <c r="F36" s="940"/>
    </row>
    <row r="37" spans="1:6" s="419" customFormat="1" ht="15" thickBot="1" x14ac:dyDescent="0.4">
      <c r="A37" s="941"/>
      <c r="B37" s="942"/>
      <c r="C37" s="942"/>
      <c r="D37" s="942"/>
      <c r="E37" s="942"/>
      <c r="F37" s="943"/>
    </row>
    <row r="38" spans="1:6" ht="16" thickBot="1" x14ac:dyDescent="0.4">
      <c r="A38" s="179" t="s">
        <v>160</v>
      </c>
      <c r="B38" s="403" t="s">
        <v>161</v>
      </c>
      <c r="C38" s="404" t="s">
        <v>162</v>
      </c>
      <c r="D38" s="405" t="s">
        <v>163</v>
      </c>
      <c r="E38" s="406" t="s">
        <v>164</v>
      </c>
      <c r="F38" s="407"/>
    </row>
    <row r="39" spans="1:6" ht="15" thickBot="1" x14ac:dyDescent="0.4">
      <c r="E39" s="421"/>
    </row>
    <row r="40" spans="1:6" x14ac:dyDescent="0.35">
      <c r="A40" s="935"/>
      <c r="B40" s="936"/>
      <c r="C40" s="936"/>
      <c r="D40" s="936"/>
      <c r="E40" s="936"/>
      <c r="F40" s="937"/>
    </row>
    <row r="41" spans="1:6" x14ac:dyDescent="0.35">
      <c r="A41" s="938"/>
      <c r="B41" s="939"/>
      <c r="C41" s="939"/>
      <c r="D41" s="939"/>
      <c r="E41" s="939"/>
      <c r="F41" s="940"/>
    </row>
    <row r="42" spans="1:6" x14ac:dyDescent="0.35">
      <c r="A42" s="938"/>
      <c r="B42" s="939"/>
      <c r="C42" s="939"/>
      <c r="D42" s="939"/>
      <c r="E42" s="939"/>
      <c r="F42" s="940"/>
    </row>
    <row r="43" spans="1:6" x14ac:dyDescent="0.35">
      <c r="A43" s="938"/>
      <c r="B43" s="939"/>
      <c r="C43" s="939"/>
      <c r="D43" s="939"/>
      <c r="E43" s="939"/>
      <c r="F43" s="940"/>
    </row>
    <row r="44" spans="1:6" x14ac:dyDescent="0.35">
      <c r="A44" s="938"/>
      <c r="B44" s="939"/>
      <c r="C44" s="939"/>
      <c r="D44" s="939"/>
      <c r="E44" s="939"/>
      <c r="F44" s="940"/>
    </row>
    <row r="45" spans="1:6" x14ac:dyDescent="0.35">
      <c r="A45" s="938"/>
      <c r="B45" s="939"/>
      <c r="C45" s="939"/>
      <c r="D45" s="939"/>
      <c r="E45" s="939"/>
      <c r="F45" s="940"/>
    </row>
    <row r="46" spans="1:6" s="426" customFormat="1" x14ac:dyDescent="0.35">
      <c r="A46" s="938"/>
      <c r="B46" s="939"/>
      <c r="C46" s="939"/>
      <c r="D46" s="939"/>
      <c r="E46" s="939"/>
      <c r="F46" s="940"/>
    </row>
    <row r="47" spans="1:6" x14ac:dyDescent="0.35">
      <c r="A47" s="938"/>
      <c r="B47" s="939"/>
      <c r="C47" s="939"/>
      <c r="D47" s="939"/>
      <c r="E47" s="939"/>
      <c r="F47" s="940"/>
    </row>
    <row r="48" spans="1:6" ht="15" thickBot="1" x14ac:dyDescent="0.4">
      <c r="A48" s="941"/>
      <c r="B48" s="942"/>
      <c r="C48" s="942"/>
      <c r="D48" s="942"/>
      <c r="E48" s="942"/>
      <c r="F48" s="943"/>
    </row>
    <row r="49" spans="1:6" s="426" customFormat="1" ht="16" thickBot="1" x14ac:dyDescent="0.4">
      <c r="A49" s="179" t="s">
        <v>160</v>
      </c>
      <c r="B49" s="403" t="s">
        <v>161</v>
      </c>
      <c r="C49" s="404" t="s">
        <v>162</v>
      </c>
      <c r="D49" s="405" t="s">
        <v>163</v>
      </c>
      <c r="E49" s="406" t="s">
        <v>164</v>
      </c>
      <c r="F49" s="407"/>
    </row>
    <row r="50" spans="1:6" s="426" customFormat="1" ht="15" thickBot="1" x14ac:dyDescent="0.4">
      <c r="A50" s="180"/>
      <c r="B50" s="420"/>
      <c r="C50" s="181"/>
      <c r="D50" s="182"/>
      <c r="E50" s="421"/>
      <c r="F50" s="399"/>
    </row>
    <row r="51" spans="1:6" s="426" customFormat="1" x14ac:dyDescent="0.35">
      <c r="A51" s="935"/>
      <c r="B51" s="936"/>
      <c r="C51" s="936"/>
      <c r="D51" s="936"/>
      <c r="E51" s="936"/>
      <c r="F51" s="937"/>
    </row>
    <row r="52" spans="1:6" s="426" customFormat="1" x14ac:dyDescent="0.35">
      <c r="A52" s="938"/>
      <c r="B52" s="939"/>
      <c r="C52" s="939"/>
      <c r="D52" s="939"/>
      <c r="E52" s="939"/>
      <c r="F52" s="940"/>
    </row>
    <row r="53" spans="1:6" s="426" customFormat="1" x14ac:dyDescent="0.35">
      <c r="A53" s="938"/>
      <c r="B53" s="939"/>
      <c r="C53" s="939"/>
      <c r="D53" s="939"/>
      <c r="E53" s="939"/>
      <c r="F53" s="940"/>
    </row>
    <row r="54" spans="1:6" s="426" customFormat="1" x14ac:dyDescent="0.35">
      <c r="A54" s="938"/>
      <c r="B54" s="939"/>
      <c r="C54" s="939"/>
      <c r="D54" s="939"/>
      <c r="E54" s="939"/>
      <c r="F54" s="940"/>
    </row>
    <row r="55" spans="1:6" s="426" customFormat="1" x14ac:dyDescent="0.35">
      <c r="A55" s="938"/>
      <c r="B55" s="939"/>
      <c r="C55" s="939"/>
      <c r="D55" s="939"/>
      <c r="E55" s="939"/>
      <c r="F55" s="940"/>
    </row>
    <row r="56" spans="1:6" s="426" customFormat="1" x14ac:dyDescent="0.35">
      <c r="A56" s="938"/>
      <c r="B56" s="939"/>
      <c r="C56" s="939"/>
      <c r="D56" s="939"/>
      <c r="E56" s="939"/>
      <c r="F56" s="940"/>
    </row>
    <row r="57" spans="1:6" s="426" customFormat="1" x14ac:dyDescent="0.35">
      <c r="A57" s="938"/>
      <c r="B57" s="939"/>
      <c r="C57" s="939"/>
      <c r="D57" s="939"/>
      <c r="E57" s="939"/>
      <c r="F57" s="940"/>
    </row>
    <row r="58" spans="1:6" s="426" customFormat="1" x14ac:dyDescent="0.35">
      <c r="A58" s="938"/>
      <c r="B58" s="939"/>
      <c r="C58" s="939"/>
      <c r="D58" s="939"/>
      <c r="E58" s="939"/>
      <c r="F58" s="940"/>
    </row>
    <row r="59" spans="1:6" s="426" customFormat="1" ht="15" thickBot="1" x14ac:dyDescent="0.4">
      <c r="A59" s="941"/>
      <c r="B59" s="942"/>
      <c r="C59" s="942"/>
      <c r="D59" s="942"/>
      <c r="E59" s="942"/>
      <c r="F59" s="943"/>
    </row>
    <row r="60" spans="1:6" s="426" customFormat="1" ht="16" thickBot="1" x14ac:dyDescent="0.4">
      <c r="A60" s="179" t="s">
        <v>160</v>
      </c>
      <c r="B60" s="403" t="s">
        <v>161</v>
      </c>
      <c r="C60" s="404" t="s">
        <v>162</v>
      </c>
      <c r="D60" s="405" t="s">
        <v>163</v>
      </c>
      <c r="E60" s="406" t="s">
        <v>164</v>
      </c>
      <c r="F60" s="407"/>
    </row>
    <row r="61" spans="1:6" s="426" customFormat="1" ht="15" thickBot="1" x14ac:dyDescent="0.4">
      <c r="A61" s="180"/>
      <c r="B61" s="420"/>
      <c r="C61" s="181"/>
      <c r="D61" s="182"/>
      <c r="E61" s="421"/>
      <c r="F61" s="399"/>
    </row>
    <row r="62" spans="1:6" s="426" customFormat="1" x14ac:dyDescent="0.35">
      <c r="A62" s="935"/>
      <c r="B62" s="936"/>
      <c r="C62" s="936"/>
      <c r="D62" s="936"/>
      <c r="E62" s="936"/>
      <c r="F62" s="937"/>
    </row>
    <row r="63" spans="1:6" s="426" customFormat="1" x14ac:dyDescent="0.35">
      <c r="A63" s="938"/>
      <c r="B63" s="939"/>
      <c r="C63" s="939"/>
      <c r="D63" s="939"/>
      <c r="E63" s="939"/>
      <c r="F63" s="940"/>
    </row>
    <row r="64" spans="1:6" s="426" customFormat="1" x14ac:dyDescent="0.35">
      <c r="A64" s="938"/>
      <c r="B64" s="939"/>
      <c r="C64" s="939"/>
      <c r="D64" s="939"/>
      <c r="E64" s="939"/>
      <c r="F64" s="940"/>
    </row>
    <row r="65" spans="1:6" s="426" customFormat="1" x14ac:dyDescent="0.35">
      <c r="A65" s="938"/>
      <c r="B65" s="939"/>
      <c r="C65" s="939"/>
      <c r="D65" s="939"/>
      <c r="E65" s="939"/>
      <c r="F65" s="940"/>
    </row>
    <row r="66" spans="1:6" s="426" customFormat="1" x14ac:dyDescent="0.35">
      <c r="A66" s="938"/>
      <c r="B66" s="939"/>
      <c r="C66" s="939"/>
      <c r="D66" s="939"/>
      <c r="E66" s="939"/>
      <c r="F66" s="940"/>
    </row>
    <row r="67" spans="1:6" s="426" customFormat="1" x14ac:dyDescent="0.35">
      <c r="A67" s="938"/>
      <c r="B67" s="939"/>
      <c r="C67" s="939"/>
      <c r="D67" s="939"/>
      <c r="E67" s="939"/>
      <c r="F67" s="940"/>
    </row>
    <row r="68" spans="1:6" s="426" customFormat="1" x14ac:dyDescent="0.35">
      <c r="A68" s="938"/>
      <c r="B68" s="939"/>
      <c r="C68" s="939"/>
      <c r="D68" s="939"/>
      <c r="E68" s="939"/>
      <c r="F68" s="940"/>
    </row>
    <row r="69" spans="1:6" s="426" customFormat="1" x14ac:dyDescent="0.35">
      <c r="A69" s="938"/>
      <c r="B69" s="939"/>
      <c r="C69" s="939"/>
      <c r="D69" s="939"/>
      <c r="E69" s="939"/>
      <c r="F69" s="940"/>
    </row>
    <row r="70" spans="1:6" s="426" customFormat="1" ht="15" thickBot="1" x14ac:dyDescent="0.4">
      <c r="A70" s="941"/>
      <c r="B70" s="942"/>
      <c r="C70" s="942"/>
      <c r="D70" s="942"/>
      <c r="E70" s="942"/>
      <c r="F70" s="943"/>
    </row>
    <row r="71" spans="1:6" s="426" customFormat="1" ht="16" thickBot="1" x14ac:dyDescent="0.4">
      <c r="A71" s="179" t="s">
        <v>160</v>
      </c>
      <c r="B71" s="403" t="s">
        <v>161</v>
      </c>
      <c r="C71" s="404" t="s">
        <v>162</v>
      </c>
      <c r="D71" s="405" t="s">
        <v>163</v>
      </c>
      <c r="E71" s="406" t="s">
        <v>164</v>
      </c>
      <c r="F71" s="407"/>
    </row>
    <row r="72" spans="1:6" s="426" customFormat="1" ht="15" thickBot="1" x14ac:dyDescent="0.4">
      <c r="A72" s="180"/>
      <c r="B72" s="420"/>
      <c r="C72" s="181"/>
      <c r="D72" s="182"/>
      <c r="E72" s="421"/>
      <c r="F72" s="399"/>
    </row>
    <row r="73" spans="1:6" s="426" customFormat="1" x14ac:dyDescent="0.35">
      <c r="A73" s="935"/>
      <c r="B73" s="936"/>
      <c r="C73" s="936"/>
      <c r="D73" s="936"/>
      <c r="E73" s="936"/>
      <c r="F73" s="937"/>
    </row>
    <row r="74" spans="1:6" s="426" customFormat="1" x14ac:dyDescent="0.35">
      <c r="A74" s="938"/>
      <c r="B74" s="939"/>
      <c r="C74" s="939"/>
      <c r="D74" s="939"/>
      <c r="E74" s="939"/>
      <c r="F74" s="940"/>
    </row>
    <row r="75" spans="1:6" s="426" customFormat="1" x14ac:dyDescent="0.35">
      <c r="A75" s="938"/>
      <c r="B75" s="939"/>
      <c r="C75" s="939"/>
      <c r="D75" s="939"/>
      <c r="E75" s="939"/>
      <c r="F75" s="940"/>
    </row>
    <row r="76" spans="1:6" s="426" customFormat="1" x14ac:dyDescent="0.35">
      <c r="A76" s="938"/>
      <c r="B76" s="939"/>
      <c r="C76" s="939"/>
      <c r="D76" s="939"/>
      <c r="E76" s="939"/>
      <c r="F76" s="940"/>
    </row>
    <row r="77" spans="1:6" s="426" customFormat="1" x14ac:dyDescent="0.35">
      <c r="A77" s="938"/>
      <c r="B77" s="939"/>
      <c r="C77" s="939"/>
      <c r="D77" s="939"/>
      <c r="E77" s="939"/>
      <c r="F77" s="940"/>
    </row>
    <row r="78" spans="1:6" s="426" customFormat="1" x14ac:dyDescent="0.35">
      <c r="A78" s="938"/>
      <c r="B78" s="939"/>
      <c r="C78" s="939"/>
      <c r="D78" s="939"/>
      <c r="E78" s="939"/>
      <c r="F78" s="940"/>
    </row>
    <row r="79" spans="1:6" s="426" customFormat="1" x14ac:dyDescent="0.35">
      <c r="A79" s="938"/>
      <c r="B79" s="939"/>
      <c r="C79" s="939"/>
      <c r="D79" s="939"/>
      <c r="E79" s="939"/>
      <c r="F79" s="940"/>
    </row>
    <row r="80" spans="1:6" s="426" customFormat="1" x14ac:dyDescent="0.35">
      <c r="A80" s="938"/>
      <c r="B80" s="939"/>
      <c r="C80" s="939"/>
      <c r="D80" s="939"/>
      <c r="E80" s="939"/>
      <c r="F80" s="940"/>
    </row>
    <row r="81" spans="1:6" s="426" customFormat="1" ht="15" thickBot="1" x14ac:dyDescent="0.4">
      <c r="A81" s="941"/>
      <c r="B81" s="942"/>
      <c r="C81" s="942"/>
      <c r="D81" s="942"/>
      <c r="E81" s="942"/>
      <c r="F81" s="943"/>
    </row>
    <row r="82" spans="1:6" s="426" customFormat="1" ht="26.5" thickBot="1" x14ac:dyDescent="0.4">
      <c r="A82" s="944" t="s">
        <v>165</v>
      </c>
      <c r="B82" s="945"/>
      <c r="C82" s="945"/>
      <c r="D82" s="945"/>
      <c r="E82" s="946"/>
    </row>
    <row r="83" spans="1:6" s="426" customFormat="1" x14ac:dyDescent="0.35">
      <c r="A83" s="180"/>
      <c r="B83" s="420"/>
      <c r="C83" s="181"/>
      <c r="D83" s="182"/>
      <c r="E83" s="427"/>
    </row>
    <row r="84" spans="1:6" s="426" customFormat="1" x14ac:dyDescent="0.35">
      <c r="A84" s="180"/>
      <c r="B84" s="420"/>
      <c r="C84" s="181"/>
      <c r="D84" s="182"/>
      <c r="E84" s="427"/>
    </row>
    <row r="85" spans="1:6" s="426" customFormat="1" x14ac:dyDescent="0.35">
      <c r="A85" s="180"/>
      <c r="B85" s="420"/>
      <c r="C85" s="181"/>
      <c r="D85" s="182"/>
      <c r="E85" s="427"/>
    </row>
    <row r="86" spans="1:6" s="426" customFormat="1" x14ac:dyDescent="0.35">
      <c r="A86" s="180"/>
      <c r="B86" s="420"/>
      <c r="C86" s="181"/>
      <c r="D86" s="182"/>
      <c r="E86" s="427"/>
    </row>
    <row r="87" spans="1:6" s="426" customFormat="1" x14ac:dyDescent="0.35">
      <c r="A87" s="180"/>
      <c r="B87" s="420"/>
      <c r="C87" s="181"/>
      <c r="D87" s="182"/>
      <c r="E87" s="427"/>
    </row>
    <row r="88" spans="1:6" s="426" customFormat="1" x14ac:dyDescent="0.35">
      <c r="A88" s="180"/>
      <c r="B88" s="420"/>
      <c r="C88" s="181"/>
      <c r="D88" s="182"/>
      <c r="E88" s="427"/>
    </row>
    <row r="89" spans="1:6" s="426" customFormat="1" x14ac:dyDescent="0.35">
      <c r="A89" s="180"/>
      <c r="B89" s="420"/>
      <c r="C89" s="181"/>
      <c r="D89" s="182"/>
      <c r="E89" s="427"/>
    </row>
    <row r="90" spans="1:6" s="426" customFormat="1" x14ac:dyDescent="0.35">
      <c r="A90" s="180"/>
      <c r="B90" s="420"/>
      <c r="C90" s="181"/>
      <c r="D90" s="182"/>
      <c r="E90" s="427"/>
    </row>
    <row r="91" spans="1:6" s="426" customFormat="1" x14ac:dyDescent="0.35">
      <c r="A91" s="180"/>
      <c r="B91" s="420"/>
      <c r="C91" s="181"/>
      <c r="D91" s="182"/>
      <c r="E91" s="427"/>
    </row>
    <row r="92" spans="1:6" s="426" customFormat="1" x14ac:dyDescent="0.35">
      <c r="A92" s="180"/>
      <c r="B92" s="420"/>
      <c r="C92" s="181"/>
      <c r="D92" s="182"/>
      <c r="E92" s="427"/>
    </row>
    <row r="93" spans="1:6" s="426" customFormat="1" x14ac:dyDescent="0.35">
      <c r="A93" s="180"/>
      <c r="B93" s="420"/>
      <c r="C93" s="181"/>
      <c r="D93" s="182"/>
      <c r="E93" s="427"/>
    </row>
    <row r="94" spans="1:6" s="426" customFormat="1" x14ac:dyDescent="0.35">
      <c r="A94" s="180"/>
      <c r="B94" s="420"/>
      <c r="C94" s="181"/>
      <c r="D94" s="182"/>
      <c r="E94" s="427"/>
    </row>
    <row r="95" spans="1:6" s="426" customFormat="1" x14ac:dyDescent="0.35">
      <c r="A95" s="180"/>
      <c r="B95" s="420"/>
      <c r="C95" s="181"/>
      <c r="D95" s="182"/>
      <c r="E95" s="427"/>
    </row>
    <row r="96" spans="1:6" s="426" customFormat="1" x14ac:dyDescent="0.35">
      <c r="A96" s="180"/>
      <c r="B96" s="420"/>
      <c r="C96" s="181"/>
      <c r="D96" s="182"/>
      <c r="E96" s="427"/>
    </row>
    <row r="97" spans="1:5" s="426" customFormat="1" x14ac:dyDescent="0.35">
      <c r="A97" s="180"/>
      <c r="B97" s="420"/>
      <c r="C97" s="181"/>
      <c r="D97" s="182"/>
      <c r="E97" s="427"/>
    </row>
    <row r="98" spans="1:5" s="426" customFormat="1" x14ac:dyDescent="0.35">
      <c r="A98" s="180"/>
      <c r="B98" s="420"/>
      <c r="C98" s="181"/>
      <c r="D98" s="182"/>
      <c r="E98" s="427"/>
    </row>
    <row r="99" spans="1:5" s="426" customFormat="1" x14ac:dyDescent="0.35">
      <c r="A99" s="180"/>
      <c r="B99" s="420"/>
      <c r="C99" s="181"/>
      <c r="D99" s="182"/>
      <c r="E99" s="427"/>
    </row>
    <row r="100" spans="1:5" s="426" customFormat="1" x14ac:dyDescent="0.35">
      <c r="A100" s="180"/>
      <c r="B100" s="420"/>
      <c r="C100" s="181"/>
      <c r="D100" s="182"/>
      <c r="E100" s="427"/>
    </row>
    <row r="101" spans="1:5" s="426" customFormat="1" x14ac:dyDescent="0.35">
      <c r="A101" s="180"/>
      <c r="B101" s="420"/>
      <c r="C101" s="181"/>
      <c r="D101" s="182"/>
      <c r="E101" s="427"/>
    </row>
    <row r="102" spans="1:5" s="426" customFormat="1" x14ac:dyDescent="0.35">
      <c r="A102" s="180"/>
      <c r="B102" s="420"/>
      <c r="C102" s="181"/>
      <c r="D102" s="182"/>
      <c r="E102" s="427"/>
    </row>
    <row r="103" spans="1:5" s="426" customFormat="1" x14ac:dyDescent="0.35">
      <c r="A103" s="180"/>
      <c r="B103" s="420"/>
      <c r="C103" s="181"/>
      <c r="D103" s="182"/>
      <c r="E103" s="427"/>
    </row>
    <row r="104" spans="1:5" s="426" customFormat="1" x14ac:dyDescent="0.35">
      <c r="A104" s="180"/>
      <c r="B104" s="420"/>
      <c r="C104" s="181"/>
      <c r="D104" s="182"/>
      <c r="E104" s="427"/>
    </row>
    <row r="105" spans="1:5" s="426" customFormat="1" x14ac:dyDescent="0.35">
      <c r="A105" s="180"/>
      <c r="B105" s="420"/>
      <c r="C105" s="181"/>
      <c r="D105" s="182"/>
      <c r="E105" s="427"/>
    </row>
    <row r="106" spans="1:5" s="426" customFormat="1" x14ac:dyDescent="0.35">
      <c r="A106" s="180"/>
      <c r="B106" s="420"/>
      <c r="C106" s="181"/>
      <c r="D106" s="182"/>
      <c r="E106" s="427"/>
    </row>
    <row r="107" spans="1:5" s="426" customFormat="1" x14ac:dyDescent="0.35">
      <c r="A107" s="180"/>
      <c r="B107" s="420"/>
      <c r="C107" s="181"/>
      <c r="D107" s="182"/>
      <c r="E107" s="427"/>
    </row>
    <row r="108" spans="1:5" s="426" customFormat="1" x14ac:dyDescent="0.35">
      <c r="A108" s="180"/>
      <c r="B108" s="420"/>
      <c r="C108" s="181"/>
      <c r="D108" s="182"/>
      <c r="E108" s="427"/>
    </row>
    <row r="109" spans="1:5" s="426" customFormat="1" x14ac:dyDescent="0.35">
      <c r="A109" s="180"/>
      <c r="B109" s="420"/>
      <c r="C109" s="181"/>
      <c r="D109" s="182"/>
      <c r="E109" s="427"/>
    </row>
    <row r="110" spans="1:5" s="426" customFormat="1" x14ac:dyDescent="0.35">
      <c r="A110" s="180"/>
      <c r="B110" s="420"/>
      <c r="C110" s="181"/>
      <c r="D110" s="182"/>
      <c r="E110" s="427"/>
    </row>
    <row r="111" spans="1:5" s="426" customFormat="1" x14ac:dyDescent="0.35">
      <c r="A111" s="180"/>
      <c r="B111" s="420"/>
      <c r="C111" s="181"/>
      <c r="D111" s="182"/>
      <c r="E111" s="427"/>
    </row>
    <row r="112" spans="1:5" s="426" customFormat="1" x14ac:dyDescent="0.35">
      <c r="A112" s="180"/>
      <c r="B112" s="420"/>
      <c r="C112" s="181"/>
      <c r="D112" s="182"/>
      <c r="E112" s="427"/>
    </row>
    <row r="113" spans="1:5" s="426" customFormat="1" x14ac:dyDescent="0.35">
      <c r="A113" s="180"/>
      <c r="B113" s="420"/>
      <c r="C113" s="181"/>
      <c r="D113" s="182"/>
      <c r="E113" s="427"/>
    </row>
    <row r="114" spans="1:5" s="426" customFormat="1" x14ac:dyDescent="0.35">
      <c r="A114" s="180"/>
      <c r="B114" s="420"/>
      <c r="C114" s="181"/>
      <c r="D114" s="182"/>
      <c r="E114" s="427"/>
    </row>
    <row r="115" spans="1:5" s="426" customFormat="1" x14ac:dyDescent="0.35">
      <c r="A115" s="180"/>
      <c r="B115" s="420"/>
      <c r="C115" s="181"/>
      <c r="D115" s="182"/>
      <c r="E115" s="427"/>
    </row>
    <row r="116" spans="1:5" s="426" customFormat="1" x14ac:dyDescent="0.35">
      <c r="A116" s="180"/>
      <c r="B116" s="420"/>
      <c r="C116" s="181"/>
      <c r="D116" s="182"/>
      <c r="E116" s="427"/>
    </row>
    <row r="117" spans="1:5" s="426" customFormat="1" x14ac:dyDescent="0.35">
      <c r="A117" s="180"/>
      <c r="B117" s="420"/>
      <c r="C117" s="181"/>
      <c r="D117" s="182"/>
      <c r="E117" s="427"/>
    </row>
    <row r="118" spans="1:5" s="426" customFormat="1" x14ac:dyDescent="0.35">
      <c r="A118" s="180"/>
      <c r="B118" s="420"/>
      <c r="C118" s="181"/>
      <c r="D118" s="182"/>
      <c r="E118" s="427"/>
    </row>
    <row r="119" spans="1:5" s="426" customFormat="1" x14ac:dyDescent="0.35">
      <c r="A119" s="180"/>
      <c r="B119" s="420"/>
      <c r="C119" s="181"/>
      <c r="D119" s="182"/>
      <c r="E119" s="427"/>
    </row>
    <row r="120" spans="1:5" s="426" customFormat="1" x14ac:dyDescent="0.35">
      <c r="A120" s="180"/>
      <c r="B120" s="420"/>
      <c r="C120" s="181"/>
      <c r="D120" s="182"/>
      <c r="E120" s="427"/>
    </row>
    <row r="121" spans="1:5" s="426" customFormat="1" x14ac:dyDescent="0.35">
      <c r="A121" s="180"/>
      <c r="B121" s="420"/>
      <c r="C121" s="181"/>
      <c r="D121" s="182"/>
      <c r="E121" s="427"/>
    </row>
    <row r="122" spans="1:5" s="426" customFormat="1" x14ac:dyDescent="0.35">
      <c r="A122" s="180"/>
      <c r="B122" s="420"/>
      <c r="C122" s="181"/>
      <c r="D122" s="182"/>
      <c r="E122" s="427"/>
    </row>
    <row r="123" spans="1:5" s="426" customFormat="1" x14ac:dyDescent="0.35">
      <c r="A123" s="180"/>
      <c r="B123" s="420"/>
      <c r="C123" s="181"/>
      <c r="D123" s="182"/>
      <c r="E123" s="427"/>
    </row>
    <row r="124" spans="1:5" s="426" customFormat="1" x14ac:dyDescent="0.35">
      <c r="A124" s="180"/>
      <c r="B124" s="420"/>
      <c r="C124" s="181"/>
      <c r="D124" s="182"/>
      <c r="E124" s="427"/>
    </row>
    <row r="125" spans="1:5" s="426" customFormat="1" x14ac:dyDescent="0.35">
      <c r="A125" s="180"/>
      <c r="B125" s="420"/>
      <c r="C125" s="181"/>
      <c r="D125" s="182"/>
      <c r="E125" s="427"/>
    </row>
    <row r="126" spans="1:5" s="426" customFormat="1" x14ac:dyDescent="0.35">
      <c r="A126" s="180"/>
      <c r="B126" s="420"/>
      <c r="C126" s="181"/>
      <c r="D126" s="182"/>
      <c r="E126" s="427"/>
    </row>
    <row r="127" spans="1:5" s="426" customFormat="1" x14ac:dyDescent="0.35">
      <c r="A127" s="180"/>
      <c r="B127" s="420"/>
      <c r="C127" s="181"/>
      <c r="D127" s="182"/>
      <c r="E127" s="427"/>
    </row>
    <row r="128" spans="1:5" s="426" customFormat="1" x14ac:dyDescent="0.35">
      <c r="A128" s="180"/>
      <c r="B128" s="420"/>
      <c r="C128" s="181"/>
      <c r="D128" s="182"/>
      <c r="E128" s="427"/>
    </row>
    <row r="129" spans="1:5" s="426" customFormat="1" x14ac:dyDescent="0.35">
      <c r="A129" s="180"/>
      <c r="B129" s="420"/>
      <c r="C129" s="181"/>
      <c r="D129" s="182"/>
      <c r="E129" s="427"/>
    </row>
    <row r="130" spans="1:5" s="426" customFormat="1" x14ac:dyDescent="0.35">
      <c r="A130" s="180"/>
      <c r="B130" s="420"/>
      <c r="C130" s="181"/>
      <c r="D130" s="182"/>
      <c r="E130" s="427"/>
    </row>
    <row r="131" spans="1:5" s="426" customFormat="1" x14ac:dyDescent="0.35">
      <c r="A131" s="180"/>
      <c r="B131" s="420"/>
      <c r="C131" s="181"/>
      <c r="D131" s="182"/>
      <c r="E131" s="427"/>
    </row>
    <row r="132" spans="1:5" s="426" customFormat="1" x14ac:dyDescent="0.35">
      <c r="A132" s="180"/>
      <c r="B132" s="420"/>
      <c r="C132" s="181"/>
      <c r="D132" s="182"/>
      <c r="E132" s="427"/>
    </row>
    <row r="133" spans="1:5" s="426" customFormat="1" x14ac:dyDescent="0.35">
      <c r="A133" s="180"/>
      <c r="B133" s="420"/>
      <c r="C133" s="181"/>
      <c r="D133" s="182"/>
      <c r="E133" s="427"/>
    </row>
    <row r="134" spans="1:5" s="426" customFormat="1" x14ac:dyDescent="0.35">
      <c r="A134" s="180"/>
      <c r="B134" s="420"/>
      <c r="C134" s="181"/>
      <c r="D134" s="182"/>
      <c r="E134" s="427"/>
    </row>
    <row r="135" spans="1:5" s="426" customFormat="1" x14ac:dyDescent="0.35">
      <c r="A135" s="180"/>
      <c r="B135" s="420"/>
      <c r="C135" s="181"/>
      <c r="D135" s="182"/>
      <c r="E135" s="427"/>
    </row>
    <row r="136" spans="1:5" s="426" customFormat="1" x14ac:dyDescent="0.35">
      <c r="A136" s="180"/>
      <c r="B136" s="420"/>
      <c r="C136" s="181"/>
      <c r="D136" s="182"/>
      <c r="E136" s="427"/>
    </row>
    <row r="137" spans="1:5" s="426" customFormat="1" x14ac:dyDescent="0.35">
      <c r="A137" s="180"/>
      <c r="B137" s="420"/>
      <c r="C137" s="181"/>
      <c r="D137" s="182"/>
      <c r="E137" s="427"/>
    </row>
    <row r="138" spans="1:5" s="426" customFormat="1" x14ac:dyDescent="0.35">
      <c r="A138" s="180"/>
      <c r="B138" s="420"/>
      <c r="C138" s="181"/>
      <c r="D138" s="182"/>
      <c r="E138" s="427"/>
    </row>
    <row r="139" spans="1:5" s="426" customFormat="1" x14ac:dyDescent="0.35">
      <c r="A139" s="180"/>
      <c r="B139" s="420"/>
      <c r="C139" s="181"/>
      <c r="D139" s="182"/>
      <c r="E139" s="427"/>
    </row>
    <row r="140" spans="1:5" s="426" customFormat="1" x14ac:dyDescent="0.35">
      <c r="A140" s="180"/>
      <c r="B140" s="420"/>
      <c r="C140" s="181"/>
      <c r="D140" s="182"/>
      <c r="E140" s="427"/>
    </row>
    <row r="141" spans="1:5" s="426" customFormat="1" x14ac:dyDescent="0.35">
      <c r="A141" s="180"/>
      <c r="B141" s="420"/>
      <c r="C141" s="181"/>
      <c r="D141" s="182"/>
      <c r="E141" s="427"/>
    </row>
    <row r="142" spans="1:5" s="426" customFormat="1" x14ac:dyDescent="0.35">
      <c r="A142" s="180"/>
      <c r="B142" s="420"/>
      <c r="C142" s="181"/>
      <c r="D142" s="182"/>
      <c r="E142" s="427"/>
    </row>
    <row r="143" spans="1:5" s="426" customFormat="1" x14ac:dyDescent="0.35">
      <c r="A143" s="180"/>
      <c r="B143" s="420"/>
      <c r="C143" s="181"/>
      <c r="D143" s="182"/>
      <c r="E143" s="427"/>
    </row>
    <row r="144" spans="1:5" s="426" customFormat="1" x14ac:dyDescent="0.35">
      <c r="A144" s="180"/>
      <c r="B144" s="420"/>
      <c r="C144" s="181"/>
      <c r="D144" s="182"/>
      <c r="E144" s="427"/>
    </row>
    <row r="145" spans="1:5" s="426" customFormat="1" x14ac:dyDescent="0.35">
      <c r="A145" s="180"/>
      <c r="B145" s="420"/>
      <c r="C145" s="181"/>
      <c r="D145" s="182"/>
      <c r="E145" s="427"/>
    </row>
    <row r="146" spans="1:5" s="426" customFormat="1" x14ac:dyDescent="0.35">
      <c r="A146" s="180"/>
      <c r="B146" s="420"/>
      <c r="C146" s="181"/>
      <c r="D146" s="182"/>
      <c r="E146" s="427"/>
    </row>
    <row r="147" spans="1:5" s="426" customFormat="1" x14ac:dyDescent="0.35">
      <c r="A147" s="180"/>
      <c r="B147" s="420"/>
      <c r="C147" s="181"/>
      <c r="D147" s="182"/>
      <c r="E147" s="427"/>
    </row>
    <row r="148" spans="1:5" s="426" customFormat="1" x14ac:dyDescent="0.35">
      <c r="A148" s="180"/>
      <c r="B148" s="420"/>
      <c r="C148" s="181"/>
      <c r="D148" s="182"/>
      <c r="E148" s="427"/>
    </row>
    <row r="149" spans="1:5" s="426" customFormat="1" x14ac:dyDescent="0.35">
      <c r="A149" s="180"/>
      <c r="B149" s="420"/>
      <c r="C149" s="181"/>
      <c r="D149" s="182"/>
      <c r="E149" s="427"/>
    </row>
    <row r="150" spans="1:5" s="426" customFormat="1" x14ac:dyDescent="0.35">
      <c r="A150" s="180"/>
      <c r="B150" s="420"/>
      <c r="C150" s="181"/>
      <c r="D150" s="182"/>
      <c r="E150" s="427"/>
    </row>
    <row r="151" spans="1:5" s="426" customFormat="1" x14ac:dyDescent="0.35">
      <c r="A151" s="180"/>
      <c r="B151" s="420"/>
      <c r="C151" s="181"/>
      <c r="D151" s="182"/>
      <c r="E151" s="427"/>
    </row>
    <row r="152" spans="1:5" s="426" customFormat="1" x14ac:dyDescent="0.35">
      <c r="A152" s="180"/>
      <c r="B152" s="420"/>
      <c r="C152" s="181"/>
      <c r="D152" s="182"/>
      <c r="E152" s="427"/>
    </row>
    <row r="153" spans="1:5" s="426" customFormat="1" x14ac:dyDescent="0.35">
      <c r="A153" s="180"/>
      <c r="B153" s="420"/>
      <c r="C153" s="181"/>
      <c r="D153" s="182"/>
      <c r="E153" s="427"/>
    </row>
    <row r="154" spans="1:5" s="426" customFormat="1" x14ac:dyDescent="0.35">
      <c r="A154" s="180"/>
      <c r="B154" s="420"/>
      <c r="C154" s="181"/>
      <c r="D154" s="182"/>
      <c r="E154" s="427"/>
    </row>
    <row r="155" spans="1:5" s="426" customFormat="1" x14ac:dyDescent="0.35">
      <c r="A155" s="180"/>
      <c r="B155" s="420"/>
      <c r="C155" s="181"/>
      <c r="D155" s="182"/>
      <c r="E155" s="427"/>
    </row>
    <row r="156" spans="1:5" s="426" customFormat="1" x14ac:dyDescent="0.35">
      <c r="A156" s="180"/>
      <c r="B156" s="420"/>
      <c r="C156" s="181"/>
      <c r="D156" s="182"/>
      <c r="E156" s="427"/>
    </row>
    <row r="157" spans="1:5" s="426" customFormat="1" x14ac:dyDescent="0.35">
      <c r="A157" s="180"/>
      <c r="B157" s="420"/>
      <c r="C157" s="181"/>
      <c r="D157" s="182"/>
      <c r="E157" s="427"/>
    </row>
    <row r="158" spans="1:5" s="426" customFormat="1" x14ac:dyDescent="0.35">
      <c r="A158" s="180"/>
      <c r="B158" s="420"/>
      <c r="C158" s="181"/>
      <c r="D158" s="182"/>
      <c r="E158" s="427"/>
    </row>
    <row r="159" spans="1:5" s="426" customFormat="1" x14ac:dyDescent="0.35">
      <c r="A159" s="180"/>
      <c r="B159" s="420"/>
      <c r="C159" s="181"/>
      <c r="D159" s="182"/>
      <c r="E159" s="427"/>
    </row>
    <row r="160" spans="1:5" s="426" customFormat="1" x14ac:dyDescent="0.35">
      <c r="A160" s="180"/>
      <c r="B160" s="420"/>
      <c r="C160" s="181"/>
      <c r="D160" s="182"/>
      <c r="E160" s="427"/>
    </row>
    <row r="161" spans="1:5" s="426" customFormat="1" x14ac:dyDescent="0.35">
      <c r="A161" s="180"/>
      <c r="B161" s="420"/>
      <c r="C161" s="181"/>
      <c r="D161" s="182"/>
      <c r="E161" s="427"/>
    </row>
    <row r="162" spans="1:5" s="426" customFormat="1" x14ac:dyDescent="0.35">
      <c r="A162" s="180"/>
      <c r="B162" s="420"/>
      <c r="C162" s="181"/>
      <c r="D162" s="182"/>
      <c r="E162" s="427"/>
    </row>
    <row r="163" spans="1:5" s="426" customFormat="1" x14ac:dyDescent="0.35">
      <c r="A163" s="180"/>
      <c r="B163" s="420"/>
      <c r="C163" s="181"/>
      <c r="D163" s="182"/>
      <c r="E163" s="427"/>
    </row>
    <row r="164" spans="1:5" s="426" customFormat="1" x14ac:dyDescent="0.35">
      <c r="A164" s="180"/>
      <c r="B164" s="420"/>
      <c r="C164" s="181"/>
      <c r="D164" s="182"/>
      <c r="E164" s="427"/>
    </row>
    <row r="165" spans="1:5" s="426" customFormat="1" x14ac:dyDescent="0.35">
      <c r="A165" s="180"/>
      <c r="B165" s="420"/>
      <c r="C165" s="181"/>
      <c r="D165" s="182"/>
      <c r="E165" s="427"/>
    </row>
    <row r="166" spans="1:5" s="426" customFormat="1" x14ac:dyDescent="0.35">
      <c r="A166" s="180"/>
      <c r="B166" s="420"/>
      <c r="C166" s="181"/>
      <c r="D166" s="182"/>
      <c r="E166" s="427"/>
    </row>
    <row r="167" spans="1:5" s="426" customFormat="1" x14ac:dyDescent="0.35">
      <c r="A167" s="180"/>
      <c r="B167" s="420"/>
      <c r="C167" s="181"/>
      <c r="D167" s="182"/>
      <c r="E167" s="427"/>
    </row>
    <row r="168" spans="1:5" s="426" customFormat="1" x14ac:dyDescent="0.35">
      <c r="A168" s="180"/>
      <c r="B168" s="420"/>
      <c r="C168" s="181"/>
      <c r="D168" s="182"/>
      <c r="E168" s="427"/>
    </row>
    <row r="169" spans="1:5" s="426" customFormat="1" x14ac:dyDescent="0.35">
      <c r="A169" s="180"/>
      <c r="B169" s="420"/>
      <c r="C169" s="181"/>
      <c r="D169" s="182"/>
      <c r="E169" s="427"/>
    </row>
    <row r="170" spans="1:5" s="426" customFormat="1" x14ac:dyDescent="0.35">
      <c r="A170" s="180"/>
      <c r="B170" s="420"/>
      <c r="C170" s="181"/>
      <c r="D170" s="182"/>
      <c r="E170" s="427"/>
    </row>
    <row r="171" spans="1:5" s="426" customFormat="1" x14ac:dyDescent="0.35">
      <c r="A171" s="180"/>
      <c r="B171" s="420"/>
      <c r="C171" s="181"/>
      <c r="D171" s="182"/>
      <c r="E171" s="427"/>
    </row>
    <row r="172" spans="1:5" s="426" customFormat="1" x14ac:dyDescent="0.35">
      <c r="A172" s="180"/>
      <c r="B172" s="420"/>
      <c r="C172" s="181"/>
      <c r="D172" s="182"/>
      <c r="E172" s="427"/>
    </row>
    <row r="173" spans="1:5" s="426" customFormat="1" x14ac:dyDescent="0.35">
      <c r="A173" s="180"/>
      <c r="B173" s="420"/>
      <c r="C173" s="181"/>
      <c r="D173" s="182"/>
      <c r="E173" s="427"/>
    </row>
    <row r="174" spans="1:5" s="426" customFormat="1" x14ac:dyDescent="0.35">
      <c r="A174" s="180"/>
      <c r="B174" s="420"/>
      <c r="C174" s="181"/>
      <c r="D174" s="182"/>
      <c r="E174" s="427"/>
    </row>
    <row r="175" spans="1:5" s="426" customFormat="1" x14ac:dyDescent="0.35">
      <c r="A175" s="180"/>
      <c r="B175" s="420"/>
      <c r="C175" s="181"/>
      <c r="D175" s="182"/>
      <c r="E175" s="427"/>
    </row>
    <row r="176" spans="1:5" s="426" customFormat="1" x14ac:dyDescent="0.35">
      <c r="A176" s="180"/>
      <c r="B176" s="420"/>
      <c r="C176" s="181"/>
      <c r="D176" s="182"/>
      <c r="E176" s="427"/>
    </row>
    <row r="177" spans="1:5" s="426" customFormat="1" x14ac:dyDescent="0.35">
      <c r="A177" s="180"/>
      <c r="B177" s="420"/>
      <c r="C177" s="181"/>
      <c r="D177" s="182"/>
      <c r="E177" s="427"/>
    </row>
    <row r="178" spans="1:5" s="426" customFormat="1" x14ac:dyDescent="0.35">
      <c r="A178" s="180"/>
      <c r="B178" s="420"/>
      <c r="C178" s="181"/>
      <c r="D178" s="182"/>
      <c r="E178" s="427"/>
    </row>
    <row r="179" spans="1:5" s="426" customFormat="1" x14ac:dyDescent="0.35">
      <c r="A179" s="180"/>
      <c r="B179" s="420"/>
      <c r="C179" s="181"/>
      <c r="D179" s="182"/>
      <c r="E179" s="427"/>
    </row>
    <row r="180" spans="1:5" s="426" customFormat="1" x14ac:dyDescent="0.35">
      <c r="A180" s="180"/>
      <c r="B180" s="420"/>
      <c r="C180" s="181"/>
      <c r="D180" s="182"/>
      <c r="E180" s="427"/>
    </row>
    <row r="181" spans="1:5" s="426" customFormat="1" x14ac:dyDescent="0.35">
      <c r="A181" s="180"/>
      <c r="B181" s="420"/>
      <c r="C181" s="181"/>
      <c r="D181" s="182"/>
      <c r="E181" s="427"/>
    </row>
    <row r="182" spans="1:5" s="426" customFormat="1" x14ac:dyDescent="0.35">
      <c r="A182" s="180"/>
      <c r="B182" s="420"/>
      <c r="C182" s="181"/>
      <c r="D182" s="182"/>
      <c r="E182" s="427"/>
    </row>
    <row r="183" spans="1:5" s="426" customFormat="1" x14ac:dyDescent="0.35">
      <c r="A183" s="180"/>
      <c r="B183" s="420"/>
      <c r="C183" s="181"/>
      <c r="D183" s="182"/>
      <c r="E183" s="427"/>
    </row>
    <row r="184" spans="1:5" s="426" customFormat="1" x14ac:dyDescent="0.35">
      <c r="A184" s="180"/>
      <c r="B184" s="420"/>
      <c r="C184" s="181"/>
      <c r="D184" s="182"/>
      <c r="E184" s="427"/>
    </row>
    <row r="185" spans="1:5" s="426" customFormat="1" x14ac:dyDescent="0.35">
      <c r="A185" s="180"/>
      <c r="B185" s="420"/>
      <c r="C185" s="181"/>
      <c r="D185" s="182"/>
      <c r="E185" s="427"/>
    </row>
    <row r="186" spans="1:5" s="426" customFormat="1" x14ac:dyDescent="0.35">
      <c r="A186" s="180"/>
      <c r="B186" s="420"/>
      <c r="C186" s="181"/>
      <c r="D186" s="182"/>
      <c r="E186" s="427"/>
    </row>
    <row r="187" spans="1:5" s="426" customFormat="1" x14ac:dyDescent="0.35">
      <c r="A187" s="180"/>
      <c r="B187" s="420"/>
      <c r="C187" s="181"/>
      <c r="D187" s="182"/>
      <c r="E187" s="427"/>
    </row>
    <row r="188" spans="1:5" s="426" customFormat="1" x14ac:dyDescent="0.35">
      <c r="A188" s="180"/>
      <c r="B188" s="420"/>
      <c r="C188" s="181"/>
      <c r="D188" s="182"/>
      <c r="E188" s="427"/>
    </row>
    <row r="189" spans="1:5" s="426" customFormat="1" x14ac:dyDescent="0.35">
      <c r="A189" s="180"/>
      <c r="B189" s="420"/>
      <c r="C189" s="181"/>
      <c r="D189" s="182"/>
      <c r="E189" s="427"/>
    </row>
    <row r="190" spans="1:5" s="426" customFormat="1" x14ac:dyDescent="0.35">
      <c r="A190" s="180"/>
      <c r="B190" s="420"/>
      <c r="C190" s="181"/>
      <c r="D190" s="182"/>
      <c r="E190" s="427"/>
    </row>
    <row r="191" spans="1:5" s="426" customFormat="1" x14ac:dyDescent="0.35">
      <c r="A191" s="180"/>
      <c r="B191" s="420"/>
      <c r="C191" s="181"/>
      <c r="D191" s="182"/>
      <c r="E191" s="427"/>
    </row>
    <row r="192" spans="1:5" s="426" customFormat="1" x14ac:dyDescent="0.35">
      <c r="A192" s="180"/>
      <c r="B192" s="420"/>
      <c r="C192" s="181"/>
      <c r="D192" s="182"/>
      <c r="E192" s="427"/>
    </row>
    <row r="193" spans="1:5" s="426" customFormat="1" x14ac:dyDescent="0.35">
      <c r="A193" s="180"/>
      <c r="B193" s="420"/>
      <c r="C193" s="181"/>
      <c r="D193" s="182"/>
      <c r="E193" s="427"/>
    </row>
    <row r="194" spans="1:5" s="426" customFormat="1" x14ac:dyDescent="0.35">
      <c r="A194" s="180"/>
      <c r="B194" s="420"/>
      <c r="C194" s="181"/>
      <c r="D194" s="182"/>
      <c r="E194" s="427"/>
    </row>
    <row r="195" spans="1:5" s="426" customFormat="1" x14ac:dyDescent="0.35">
      <c r="A195" s="180"/>
      <c r="B195" s="420"/>
      <c r="C195" s="181"/>
      <c r="D195" s="182"/>
      <c r="E195" s="427"/>
    </row>
    <row r="196" spans="1:5" s="426" customFormat="1" x14ac:dyDescent="0.35">
      <c r="A196" s="180"/>
      <c r="B196" s="420"/>
      <c r="C196" s="181"/>
      <c r="D196" s="182"/>
      <c r="E196" s="427"/>
    </row>
    <row r="197" spans="1:5" s="426" customFormat="1" x14ac:dyDescent="0.35">
      <c r="A197" s="180"/>
      <c r="B197" s="420"/>
      <c r="C197" s="181"/>
      <c r="D197" s="182"/>
      <c r="E197" s="427"/>
    </row>
    <row r="198" spans="1:5" s="426" customFormat="1" x14ac:dyDescent="0.35">
      <c r="A198" s="180"/>
      <c r="B198" s="420"/>
      <c r="C198" s="181"/>
      <c r="D198" s="182"/>
      <c r="E198" s="427"/>
    </row>
    <row r="199" spans="1:5" s="426" customFormat="1" x14ac:dyDescent="0.35">
      <c r="A199" s="180"/>
      <c r="B199" s="420"/>
      <c r="C199" s="181"/>
      <c r="D199" s="182"/>
      <c r="E199" s="427"/>
    </row>
    <row r="200" spans="1:5" s="426" customFormat="1" x14ac:dyDescent="0.35">
      <c r="A200" s="180"/>
      <c r="B200" s="420"/>
      <c r="C200" s="181"/>
      <c r="D200" s="182"/>
      <c r="E200" s="427"/>
    </row>
    <row r="201" spans="1:5" s="426" customFormat="1" x14ac:dyDescent="0.35">
      <c r="A201" s="180"/>
      <c r="B201" s="420"/>
      <c r="C201" s="181"/>
      <c r="D201" s="182"/>
      <c r="E201" s="427"/>
    </row>
    <row r="202" spans="1:5" s="426" customFormat="1" x14ac:dyDescent="0.35">
      <c r="A202" s="180"/>
      <c r="B202" s="420"/>
      <c r="C202" s="181"/>
      <c r="D202" s="182"/>
      <c r="E202" s="427"/>
    </row>
    <row r="203" spans="1:5" s="426" customFormat="1" x14ac:dyDescent="0.35">
      <c r="A203" s="180"/>
      <c r="B203" s="420"/>
      <c r="C203" s="181"/>
      <c r="D203" s="182"/>
      <c r="E203" s="427"/>
    </row>
    <row r="204" spans="1:5" s="426" customFormat="1" x14ac:dyDescent="0.35">
      <c r="A204" s="180"/>
      <c r="B204" s="420"/>
      <c r="C204" s="181"/>
      <c r="D204" s="182"/>
      <c r="E204" s="427"/>
    </row>
    <row r="205" spans="1:5" s="426" customFormat="1" x14ac:dyDescent="0.35">
      <c r="A205" s="180"/>
      <c r="B205" s="420"/>
      <c r="C205" s="181"/>
      <c r="D205" s="182"/>
      <c r="E205" s="427"/>
    </row>
    <row r="206" spans="1:5" s="426" customFormat="1" x14ac:dyDescent="0.35">
      <c r="A206" s="180"/>
      <c r="B206" s="420"/>
      <c r="C206" s="181"/>
      <c r="D206" s="182"/>
      <c r="E206" s="427"/>
    </row>
    <row r="207" spans="1:5" s="426" customFormat="1" x14ac:dyDescent="0.35">
      <c r="A207" s="180"/>
      <c r="B207" s="420"/>
      <c r="C207" s="181"/>
      <c r="D207" s="182"/>
      <c r="E207" s="427"/>
    </row>
    <row r="208" spans="1:5" s="426" customFormat="1" x14ac:dyDescent="0.35">
      <c r="A208" s="180"/>
      <c r="B208" s="420"/>
      <c r="C208" s="181"/>
      <c r="D208" s="182"/>
      <c r="E208" s="427"/>
    </row>
    <row r="209" spans="1:5" s="426" customFormat="1" x14ac:dyDescent="0.35">
      <c r="A209" s="180"/>
      <c r="B209" s="420"/>
      <c r="C209" s="181"/>
      <c r="D209" s="182"/>
      <c r="E209" s="427"/>
    </row>
    <row r="210" spans="1:5" s="426" customFormat="1" x14ac:dyDescent="0.35">
      <c r="A210" s="180"/>
      <c r="B210" s="420"/>
      <c r="C210" s="181"/>
      <c r="D210" s="182"/>
      <c r="E210" s="427"/>
    </row>
    <row r="211" spans="1:5" s="426" customFormat="1" x14ac:dyDescent="0.35">
      <c r="A211" s="180"/>
      <c r="B211" s="420"/>
      <c r="C211" s="181"/>
      <c r="D211" s="182"/>
      <c r="E211" s="427"/>
    </row>
    <row r="212" spans="1:5" s="426" customFormat="1" x14ac:dyDescent="0.35">
      <c r="A212" s="180"/>
      <c r="B212" s="420"/>
      <c r="C212" s="181"/>
      <c r="D212" s="182"/>
      <c r="E212" s="427"/>
    </row>
    <row r="213" spans="1:5" s="426" customFormat="1" x14ac:dyDescent="0.35">
      <c r="A213" s="180"/>
      <c r="B213" s="420"/>
      <c r="C213" s="181"/>
      <c r="D213" s="182"/>
      <c r="E213" s="427"/>
    </row>
    <row r="214" spans="1:5" s="426" customFormat="1" x14ac:dyDescent="0.35">
      <c r="A214" s="180"/>
      <c r="B214" s="420"/>
      <c r="C214" s="181"/>
      <c r="D214" s="182"/>
      <c r="E214" s="427"/>
    </row>
    <row r="215" spans="1:5" s="426" customFormat="1" x14ac:dyDescent="0.35">
      <c r="A215" s="180"/>
      <c r="B215" s="420"/>
      <c r="C215" s="181"/>
      <c r="D215" s="182"/>
      <c r="E215" s="427"/>
    </row>
    <row r="216" spans="1:5" s="426" customFormat="1" x14ac:dyDescent="0.35">
      <c r="A216" s="180"/>
      <c r="B216" s="420"/>
      <c r="C216" s="181"/>
      <c r="D216" s="182"/>
      <c r="E216" s="427"/>
    </row>
    <row r="217" spans="1:5" s="426" customFormat="1" x14ac:dyDescent="0.35">
      <c r="A217" s="180"/>
      <c r="B217" s="420"/>
      <c r="C217" s="181"/>
      <c r="D217" s="182"/>
      <c r="E217" s="427"/>
    </row>
    <row r="218" spans="1:5" s="426" customFormat="1" x14ac:dyDescent="0.35">
      <c r="A218" s="180"/>
      <c r="B218" s="420"/>
      <c r="C218" s="181"/>
      <c r="D218" s="182"/>
      <c r="E218" s="427"/>
    </row>
    <row r="219" spans="1:5" s="426" customFormat="1" x14ac:dyDescent="0.35">
      <c r="A219" s="180"/>
      <c r="B219" s="420"/>
      <c r="C219" s="181"/>
      <c r="D219" s="182"/>
      <c r="E219" s="427"/>
    </row>
    <row r="220" spans="1:5" s="426" customFormat="1" x14ac:dyDescent="0.35">
      <c r="A220" s="180"/>
      <c r="B220" s="420"/>
      <c r="C220" s="181"/>
      <c r="D220" s="182"/>
      <c r="E220" s="427"/>
    </row>
    <row r="221" spans="1:5" s="426" customFormat="1" x14ac:dyDescent="0.35">
      <c r="A221" s="180"/>
      <c r="B221" s="420"/>
      <c r="C221" s="181"/>
      <c r="D221" s="182"/>
      <c r="E221" s="427"/>
    </row>
    <row r="222" spans="1:5" s="426" customFormat="1" x14ac:dyDescent="0.35">
      <c r="A222" s="180"/>
      <c r="B222" s="420"/>
      <c r="C222" s="181"/>
      <c r="D222" s="182"/>
      <c r="E222" s="427"/>
    </row>
    <row r="223" spans="1:5" s="426" customFormat="1" x14ac:dyDescent="0.35">
      <c r="A223" s="180"/>
      <c r="B223" s="420"/>
      <c r="C223" s="181"/>
      <c r="D223" s="182"/>
      <c r="E223" s="427"/>
    </row>
    <row r="224" spans="1:5" s="426" customFormat="1" x14ac:dyDescent="0.35">
      <c r="A224" s="180"/>
      <c r="B224" s="420"/>
      <c r="C224" s="181"/>
      <c r="D224" s="182"/>
      <c r="E224" s="427"/>
    </row>
    <row r="225" spans="1:5" s="426" customFormat="1" x14ac:dyDescent="0.35">
      <c r="A225" s="180"/>
      <c r="B225" s="420"/>
      <c r="C225" s="181"/>
      <c r="D225" s="182"/>
      <c r="E225" s="427"/>
    </row>
    <row r="226" spans="1:5" s="426" customFormat="1" x14ac:dyDescent="0.35">
      <c r="A226" s="180"/>
      <c r="B226" s="420"/>
      <c r="C226" s="181"/>
      <c r="D226" s="182"/>
      <c r="E226" s="427"/>
    </row>
    <row r="227" spans="1:5" s="426" customFormat="1" x14ac:dyDescent="0.35">
      <c r="A227" s="180"/>
      <c r="B227" s="420"/>
      <c r="C227" s="181"/>
      <c r="D227" s="182"/>
      <c r="E227" s="427"/>
    </row>
    <row r="228" spans="1:5" s="426" customFormat="1" x14ac:dyDescent="0.35">
      <c r="A228" s="180"/>
      <c r="B228" s="420"/>
      <c r="C228" s="181"/>
      <c r="D228" s="182"/>
      <c r="E228" s="427"/>
    </row>
    <row r="229" spans="1:5" s="426" customFormat="1" x14ac:dyDescent="0.35">
      <c r="A229" s="180"/>
      <c r="B229" s="420"/>
      <c r="C229" s="181"/>
      <c r="D229" s="182"/>
      <c r="E229" s="427"/>
    </row>
    <row r="230" spans="1:5" s="426" customFormat="1" x14ac:dyDescent="0.35">
      <c r="A230" s="180"/>
      <c r="B230" s="420"/>
      <c r="C230" s="181"/>
      <c r="D230" s="182"/>
      <c r="E230" s="427"/>
    </row>
    <row r="231" spans="1:5" s="426" customFormat="1" x14ac:dyDescent="0.35">
      <c r="A231" s="180"/>
      <c r="B231" s="420"/>
      <c r="C231" s="181"/>
      <c r="D231" s="182"/>
      <c r="E231" s="427"/>
    </row>
    <row r="232" spans="1:5" s="426" customFormat="1" x14ac:dyDescent="0.35">
      <c r="A232" s="180"/>
      <c r="B232" s="420"/>
      <c r="C232" s="181"/>
      <c r="D232" s="182"/>
      <c r="E232" s="427"/>
    </row>
    <row r="233" spans="1:5" s="426" customFormat="1" x14ac:dyDescent="0.35">
      <c r="A233" s="180"/>
      <c r="B233" s="420"/>
      <c r="C233" s="181"/>
      <c r="D233" s="182"/>
      <c r="E233" s="427"/>
    </row>
    <row r="234" spans="1:5" s="426" customFormat="1" x14ac:dyDescent="0.35">
      <c r="A234" s="180"/>
      <c r="B234" s="420"/>
      <c r="C234" s="181"/>
      <c r="D234" s="182"/>
      <c r="E234" s="427"/>
    </row>
    <row r="235" spans="1:5" s="426" customFormat="1" x14ac:dyDescent="0.35">
      <c r="A235" s="180"/>
      <c r="B235" s="420"/>
      <c r="C235" s="181"/>
      <c r="D235" s="182"/>
      <c r="E235" s="427"/>
    </row>
    <row r="236" spans="1:5" s="426" customFormat="1" x14ac:dyDescent="0.35">
      <c r="A236" s="180"/>
      <c r="B236" s="420"/>
      <c r="C236" s="181"/>
      <c r="D236" s="182"/>
      <c r="E236" s="427"/>
    </row>
    <row r="237" spans="1:5" s="426" customFormat="1" x14ac:dyDescent="0.35">
      <c r="A237" s="180"/>
      <c r="B237" s="420"/>
      <c r="C237" s="181"/>
      <c r="D237" s="182"/>
      <c r="E237" s="427"/>
    </row>
    <row r="238" spans="1:5" s="426" customFormat="1" x14ac:dyDescent="0.35">
      <c r="A238" s="180"/>
      <c r="B238" s="420"/>
      <c r="C238" s="181"/>
      <c r="D238" s="182"/>
      <c r="E238" s="427"/>
    </row>
    <row r="239" spans="1:5" s="426" customFormat="1" x14ac:dyDescent="0.35">
      <c r="A239" s="180"/>
      <c r="B239" s="420"/>
      <c r="C239" s="181"/>
      <c r="D239" s="182"/>
      <c r="E239" s="427"/>
    </row>
    <row r="240" spans="1:5" s="426" customFormat="1" x14ac:dyDescent="0.35">
      <c r="A240" s="180"/>
      <c r="B240" s="420"/>
      <c r="C240" s="181"/>
      <c r="D240" s="182"/>
      <c r="E240" s="427"/>
    </row>
    <row r="241" spans="1:5" s="426" customFormat="1" x14ac:dyDescent="0.35">
      <c r="A241" s="180"/>
      <c r="B241" s="420"/>
      <c r="C241" s="181"/>
      <c r="D241" s="182"/>
      <c r="E241" s="427"/>
    </row>
    <row r="242" spans="1:5" s="426" customFormat="1" x14ac:dyDescent="0.35">
      <c r="A242" s="180"/>
      <c r="B242" s="420"/>
      <c r="C242" s="181"/>
      <c r="D242" s="182"/>
      <c r="E242" s="427"/>
    </row>
    <row r="243" spans="1:5" s="426" customFormat="1" x14ac:dyDescent="0.35">
      <c r="A243" s="180"/>
      <c r="B243" s="420"/>
      <c r="C243" s="181"/>
      <c r="D243" s="182"/>
      <c r="E243" s="427"/>
    </row>
    <row r="244" spans="1:5" s="426" customFormat="1" x14ac:dyDescent="0.35">
      <c r="A244" s="180"/>
      <c r="B244" s="420"/>
      <c r="C244" s="181"/>
      <c r="D244" s="182"/>
      <c r="E244" s="427"/>
    </row>
    <row r="245" spans="1:5" s="426" customFormat="1" x14ac:dyDescent="0.35">
      <c r="A245" s="180"/>
      <c r="B245" s="420"/>
      <c r="C245" s="181"/>
      <c r="D245" s="182"/>
      <c r="E245" s="427"/>
    </row>
    <row r="246" spans="1:5" s="426" customFormat="1" x14ac:dyDescent="0.35">
      <c r="A246" s="180"/>
      <c r="B246" s="420"/>
      <c r="C246" s="181"/>
      <c r="D246" s="182"/>
      <c r="E246" s="427"/>
    </row>
    <row r="247" spans="1:5" s="426" customFormat="1" x14ac:dyDescent="0.35">
      <c r="A247" s="180"/>
      <c r="B247" s="420"/>
      <c r="C247" s="181"/>
      <c r="D247" s="182"/>
      <c r="E247" s="427"/>
    </row>
    <row r="248" spans="1:5" s="426" customFormat="1" x14ac:dyDescent="0.35">
      <c r="A248" s="180"/>
      <c r="B248" s="420"/>
      <c r="C248" s="181"/>
      <c r="D248" s="182"/>
      <c r="E248" s="427"/>
    </row>
    <row r="249" spans="1:5" s="426" customFormat="1" x14ac:dyDescent="0.35">
      <c r="A249" s="180"/>
      <c r="B249" s="420"/>
      <c r="C249" s="181"/>
      <c r="D249" s="182"/>
      <c r="E249" s="427"/>
    </row>
    <row r="250" spans="1:5" s="426" customFormat="1" x14ac:dyDescent="0.35">
      <c r="A250" s="180"/>
      <c r="B250" s="420"/>
      <c r="C250" s="181"/>
      <c r="D250" s="182"/>
      <c r="E250" s="427"/>
    </row>
    <row r="251" spans="1:5" s="426" customFormat="1" x14ac:dyDescent="0.35">
      <c r="A251" s="180"/>
      <c r="B251" s="420"/>
      <c r="C251" s="181"/>
      <c r="D251" s="182"/>
      <c r="E251" s="427"/>
    </row>
    <row r="252" spans="1:5" s="426" customFormat="1" x14ac:dyDescent="0.35">
      <c r="A252" s="180"/>
      <c r="B252" s="420"/>
      <c r="C252" s="181"/>
      <c r="D252" s="182"/>
      <c r="E252" s="427"/>
    </row>
    <row r="253" spans="1:5" s="426" customFormat="1" x14ac:dyDescent="0.35">
      <c r="A253" s="180"/>
      <c r="B253" s="420"/>
      <c r="C253" s="181"/>
      <c r="D253" s="182"/>
      <c r="E253" s="427"/>
    </row>
    <row r="254" spans="1:5" s="426" customFormat="1" x14ac:dyDescent="0.35">
      <c r="A254" s="180"/>
      <c r="B254" s="420"/>
      <c r="C254" s="181"/>
      <c r="D254" s="182"/>
      <c r="E254" s="427"/>
    </row>
    <row r="255" spans="1:5" s="426" customFormat="1" x14ac:dyDescent="0.35">
      <c r="A255" s="180"/>
      <c r="B255" s="420"/>
      <c r="C255" s="181"/>
      <c r="D255" s="182"/>
      <c r="E255" s="427"/>
    </row>
    <row r="256" spans="1:5" s="426" customFormat="1" x14ac:dyDescent="0.35">
      <c r="A256" s="180"/>
      <c r="B256" s="420"/>
      <c r="C256" s="181"/>
      <c r="D256" s="182"/>
      <c r="E256" s="427"/>
    </row>
    <row r="257" spans="1:5" s="426" customFormat="1" x14ac:dyDescent="0.35">
      <c r="A257" s="180"/>
      <c r="B257" s="420"/>
      <c r="C257" s="181"/>
      <c r="D257" s="182"/>
      <c r="E257" s="427"/>
    </row>
    <row r="258" spans="1:5" s="426" customFormat="1" x14ac:dyDescent="0.35">
      <c r="A258" s="180"/>
      <c r="B258" s="420"/>
      <c r="C258" s="181"/>
      <c r="D258" s="182"/>
      <c r="E258" s="427"/>
    </row>
    <row r="259" spans="1:5" s="426" customFormat="1" x14ac:dyDescent="0.35">
      <c r="A259" s="180"/>
      <c r="B259" s="420"/>
      <c r="C259" s="181"/>
      <c r="D259" s="182"/>
      <c r="E259" s="427"/>
    </row>
    <row r="260" spans="1:5" s="426" customFormat="1" x14ac:dyDescent="0.35">
      <c r="A260" s="180"/>
      <c r="B260" s="420"/>
      <c r="C260" s="181"/>
      <c r="D260" s="182"/>
      <c r="E260" s="427"/>
    </row>
    <row r="261" spans="1:5" s="426" customFormat="1" x14ac:dyDescent="0.35">
      <c r="A261" s="180"/>
      <c r="B261" s="420"/>
      <c r="C261" s="181"/>
      <c r="D261" s="182"/>
      <c r="E261" s="427"/>
    </row>
    <row r="262" spans="1:5" s="426" customFormat="1" x14ac:dyDescent="0.35">
      <c r="A262" s="180"/>
      <c r="B262" s="420"/>
      <c r="C262" s="181"/>
      <c r="D262" s="182"/>
      <c r="E262" s="427"/>
    </row>
    <row r="263" spans="1:5" s="426" customFormat="1" x14ac:dyDescent="0.35">
      <c r="A263" s="180"/>
      <c r="B263" s="420"/>
      <c r="C263" s="181"/>
      <c r="D263" s="182"/>
      <c r="E263" s="427"/>
    </row>
    <row r="264" spans="1:5" s="426" customFormat="1" x14ac:dyDescent="0.35">
      <c r="A264" s="180"/>
      <c r="B264" s="420"/>
      <c r="C264" s="181"/>
      <c r="D264" s="182"/>
      <c r="E264" s="427"/>
    </row>
    <row r="265" spans="1:5" s="426" customFormat="1" x14ac:dyDescent="0.35">
      <c r="A265" s="180"/>
      <c r="B265" s="420"/>
      <c r="C265" s="181"/>
      <c r="D265" s="182"/>
      <c r="E265" s="427"/>
    </row>
    <row r="266" spans="1:5" s="426" customFormat="1" x14ac:dyDescent="0.35">
      <c r="A266" s="180"/>
      <c r="B266" s="420"/>
      <c r="C266" s="181"/>
      <c r="D266" s="182"/>
      <c r="E266" s="427"/>
    </row>
    <row r="267" spans="1:5" s="426" customFormat="1" x14ac:dyDescent="0.35">
      <c r="A267" s="180"/>
      <c r="B267" s="420"/>
      <c r="C267" s="181"/>
      <c r="D267" s="182"/>
      <c r="E267" s="427"/>
    </row>
    <row r="268" spans="1:5" s="426" customFormat="1" x14ac:dyDescent="0.35">
      <c r="A268" s="180"/>
      <c r="B268" s="420"/>
      <c r="C268" s="181"/>
      <c r="D268" s="182"/>
      <c r="E268" s="427"/>
    </row>
    <row r="269" spans="1:5" s="426" customFormat="1" x14ac:dyDescent="0.35">
      <c r="A269" s="180"/>
      <c r="B269" s="420"/>
      <c r="C269" s="181"/>
      <c r="D269" s="182"/>
      <c r="E269" s="427"/>
    </row>
    <row r="270" spans="1:5" s="426" customFormat="1" x14ac:dyDescent="0.35">
      <c r="A270" s="180"/>
      <c r="B270" s="420"/>
      <c r="C270" s="181"/>
      <c r="D270" s="182"/>
      <c r="E270" s="427"/>
    </row>
    <row r="271" spans="1:5" s="426" customFormat="1" x14ac:dyDescent="0.35">
      <c r="A271" s="180"/>
      <c r="B271" s="420"/>
      <c r="C271" s="181"/>
      <c r="D271" s="182"/>
      <c r="E271" s="427"/>
    </row>
    <row r="272" spans="1:5" s="426" customFormat="1" x14ac:dyDescent="0.35">
      <c r="A272" s="180"/>
      <c r="B272" s="420"/>
      <c r="C272" s="181"/>
      <c r="D272" s="182"/>
      <c r="E272" s="427"/>
    </row>
    <row r="273" spans="1:5" s="426" customFormat="1" x14ac:dyDescent="0.35">
      <c r="A273" s="180"/>
      <c r="B273" s="420"/>
      <c r="C273" s="181"/>
      <c r="D273" s="182"/>
      <c r="E273" s="427"/>
    </row>
    <row r="274" spans="1:5" s="426" customFormat="1" x14ac:dyDescent="0.35">
      <c r="A274" s="180"/>
      <c r="B274" s="420"/>
      <c r="C274" s="181"/>
      <c r="D274" s="182"/>
      <c r="E274" s="427"/>
    </row>
    <row r="275" spans="1:5" s="426" customFormat="1" x14ac:dyDescent="0.35">
      <c r="A275" s="180"/>
      <c r="B275" s="420"/>
      <c r="C275" s="181"/>
      <c r="D275" s="182"/>
      <c r="E275" s="427"/>
    </row>
    <row r="276" spans="1:5" s="426" customFormat="1" x14ac:dyDescent="0.35">
      <c r="A276" s="180"/>
      <c r="B276" s="420"/>
      <c r="C276" s="181"/>
      <c r="D276" s="182"/>
      <c r="E276" s="427"/>
    </row>
    <row r="277" spans="1:5" s="426" customFormat="1" x14ac:dyDescent="0.35">
      <c r="A277" s="180"/>
      <c r="B277" s="420"/>
      <c r="C277" s="181"/>
      <c r="D277" s="182"/>
      <c r="E277" s="427"/>
    </row>
    <row r="278" spans="1:5" s="426" customFormat="1" x14ac:dyDescent="0.35">
      <c r="A278" s="180"/>
      <c r="B278" s="420"/>
      <c r="C278" s="181"/>
      <c r="D278" s="182"/>
      <c r="E278" s="427"/>
    </row>
    <row r="279" spans="1:5" s="426" customFormat="1" x14ac:dyDescent="0.35">
      <c r="A279" s="180"/>
      <c r="B279" s="420"/>
      <c r="C279" s="181"/>
      <c r="D279" s="182"/>
      <c r="E279" s="427"/>
    </row>
    <row r="280" spans="1:5" s="426" customFormat="1" x14ac:dyDescent="0.35">
      <c r="A280" s="180"/>
      <c r="B280" s="420"/>
      <c r="C280" s="181"/>
      <c r="D280" s="182"/>
      <c r="E280" s="427"/>
    </row>
    <row r="281" spans="1:5" s="426" customFormat="1" x14ac:dyDescent="0.35">
      <c r="A281" s="180"/>
      <c r="B281" s="420"/>
      <c r="C281" s="181"/>
      <c r="D281" s="182"/>
      <c r="E281" s="427"/>
    </row>
    <row r="282" spans="1:5" s="426" customFormat="1" x14ac:dyDescent="0.35">
      <c r="A282" s="180"/>
      <c r="B282" s="420"/>
      <c r="C282" s="181"/>
      <c r="D282" s="182"/>
      <c r="E282" s="427"/>
    </row>
    <row r="283" spans="1:5" s="426" customFormat="1" x14ac:dyDescent="0.35">
      <c r="A283" s="180"/>
      <c r="B283" s="420"/>
      <c r="C283" s="181"/>
      <c r="D283" s="182"/>
      <c r="E283" s="427"/>
    </row>
    <row r="284" spans="1:5" s="426" customFormat="1" x14ac:dyDescent="0.35">
      <c r="A284" s="180"/>
      <c r="B284" s="420"/>
      <c r="C284" s="181"/>
      <c r="D284" s="182"/>
      <c r="E284" s="427"/>
    </row>
    <row r="285" spans="1:5" s="426" customFormat="1" x14ac:dyDescent="0.35">
      <c r="A285" s="180"/>
      <c r="B285" s="420"/>
      <c r="C285" s="181"/>
      <c r="D285" s="182"/>
      <c r="E285" s="427"/>
    </row>
    <row r="286" spans="1:5" s="426" customFormat="1" x14ac:dyDescent="0.35">
      <c r="A286" s="180"/>
      <c r="B286" s="420"/>
      <c r="C286" s="181"/>
      <c r="D286" s="182"/>
      <c r="E286" s="427"/>
    </row>
    <row r="287" spans="1:5" s="426" customFormat="1" x14ac:dyDescent="0.35">
      <c r="A287" s="180"/>
      <c r="B287" s="420"/>
      <c r="C287" s="181"/>
      <c r="D287" s="182"/>
      <c r="E287" s="427"/>
    </row>
    <row r="288" spans="1:5" s="426" customFormat="1" x14ac:dyDescent="0.35">
      <c r="A288" s="180"/>
      <c r="B288" s="420"/>
      <c r="C288" s="181"/>
      <c r="D288" s="182"/>
      <c r="E288" s="427"/>
    </row>
    <row r="289" spans="1:5" s="426" customFormat="1" x14ac:dyDescent="0.35">
      <c r="A289" s="180"/>
      <c r="B289" s="420"/>
      <c r="C289" s="181"/>
      <c r="D289" s="182"/>
      <c r="E289" s="427"/>
    </row>
    <row r="290" spans="1:5" s="426" customFormat="1" x14ac:dyDescent="0.35">
      <c r="A290" s="180"/>
      <c r="B290" s="420"/>
      <c r="C290" s="181"/>
      <c r="D290" s="182"/>
      <c r="E290" s="427"/>
    </row>
    <row r="291" spans="1:5" s="426" customFormat="1" x14ac:dyDescent="0.35">
      <c r="A291" s="180"/>
      <c r="B291" s="420"/>
      <c r="C291" s="181"/>
      <c r="D291" s="182"/>
      <c r="E291" s="427"/>
    </row>
    <row r="292" spans="1:5" s="426" customFormat="1" x14ac:dyDescent="0.35">
      <c r="A292" s="180"/>
      <c r="B292" s="420"/>
      <c r="C292" s="181"/>
      <c r="D292" s="182"/>
      <c r="E292" s="427"/>
    </row>
    <row r="293" spans="1:5" s="426" customFormat="1" x14ac:dyDescent="0.35">
      <c r="A293" s="180"/>
      <c r="B293" s="420"/>
      <c r="C293" s="181"/>
      <c r="D293" s="182"/>
      <c r="E293" s="427"/>
    </row>
    <row r="294" spans="1:5" s="426" customFormat="1" x14ac:dyDescent="0.35">
      <c r="A294" s="180"/>
      <c r="B294" s="420"/>
      <c r="C294" s="181"/>
      <c r="D294" s="182"/>
      <c r="E294" s="427"/>
    </row>
    <row r="295" spans="1:5" s="426" customFormat="1" x14ac:dyDescent="0.35">
      <c r="A295" s="180"/>
      <c r="B295" s="420"/>
      <c r="C295" s="181"/>
      <c r="D295" s="182"/>
      <c r="E295" s="427"/>
    </row>
    <row r="296" spans="1:5" s="426" customFormat="1" x14ac:dyDescent="0.35">
      <c r="A296" s="180"/>
      <c r="B296" s="420"/>
      <c r="C296" s="181"/>
      <c r="D296" s="182"/>
      <c r="E296" s="427"/>
    </row>
    <row r="297" spans="1:5" s="426" customFormat="1" x14ac:dyDescent="0.35">
      <c r="A297" s="180"/>
      <c r="B297" s="420"/>
      <c r="C297" s="181"/>
      <c r="D297" s="182"/>
      <c r="E297" s="427"/>
    </row>
    <row r="298" spans="1:5" s="426" customFormat="1" x14ac:dyDescent="0.35">
      <c r="A298" s="180"/>
      <c r="B298" s="420"/>
      <c r="C298" s="181"/>
      <c r="D298" s="182"/>
      <c r="E298" s="427"/>
    </row>
    <row r="299" spans="1:5" s="426" customFormat="1" x14ac:dyDescent="0.35">
      <c r="A299" s="180"/>
      <c r="B299" s="420"/>
      <c r="C299" s="181"/>
      <c r="D299" s="182"/>
      <c r="E299" s="427"/>
    </row>
    <row r="300" spans="1:5" s="426" customFormat="1" x14ac:dyDescent="0.35">
      <c r="A300" s="180"/>
      <c r="B300" s="420"/>
      <c r="C300" s="181"/>
      <c r="D300" s="182"/>
      <c r="E300" s="427"/>
    </row>
    <row r="301" spans="1:5" s="426" customFormat="1" x14ac:dyDescent="0.35">
      <c r="A301" s="180"/>
      <c r="B301" s="420"/>
      <c r="C301" s="181"/>
      <c r="D301" s="182"/>
      <c r="E301" s="427"/>
    </row>
    <row r="302" spans="1:5" s="426" customFormat="1" x14ac:dyDescent="0.35">
      <c r="A302" s="180"/>
      <c r="B302" s="420"/>
      <c r="C302" s="181"/>
      <c r="D302" s="182"/>
      <c r="E302" s="427"/>
    </row>
    <row r="303" spans="1:5" s="426" customFormat="1" x14ac:dyDescent="0.35">
      <c r="A303" s="180"/>
      <c r="B303" s="420"/>
      <c r="C303" s="181"/>
      <c r="D303" s="182"/>
      <c r="E303" s="427"/>
    </row>
    <row r="304" spans="1:5" s="426" customFormat="1" x14ac:dyDescent="0.35">
      <c r="A304" s="180"/>
      <c r="B304" s="420"/>
      <c r="C304" s="181"/>
      <c r="D304" s="182"/>
      <c r="E304" s="427"/>
    </row>
    <row r="305" spans="1:5" s="426" customFormat="1" x14ac:dyDescent="0.35">
      <c r="A305" s="180"/>
      <c r="B305" s="420"/>
      <c r="C305" s="181"/>
      <c r="D305" s="182"/>
      <c r="E305" s="427"/>
    </row>
    <row r="306" spans="1:5" s="426" customFormat="1" x14ac:dyDescent="0.35">
      <c r="A306" s="180"/>
      <c r="B306" s="420"/>
      <c r="C306" s="181"/>
      <c r="D306" s="182"/>
      <c r="E306" s="427"/>
    </row>
    <row r="307" spans="1:5" s="426" customFormat="1" x14ac:dyDescent="0.35">
      <c r="A307" s="180"/>
      <c r="B307" s="420"/>
      <c r="C307" s="181"/>
      <c r="D307" s="182"/>
      <c r="E307" s="427"/>
    </row>
    <row r="308" spans="1:5" s="426" customFormat="1" x14ac:dyDescent="0.35">
      <c r="A308" s="180"/>
      <c r="B308" s="420"/>
      <c r="C308" s="181"/>
      <c r="D308" s="182"/>
      <c r="E308" s="427"/>
    </row>
    <row r="309" spans="1:5" s="426" customFormat="1" x14ac:dyDescent="0.35">
      <c r="A309" s="180"/>
      <c r="B309" s="420"/>
      <c r="C309" s="181"/>
      <c r="D309" s="182"/>
      <c r="E309" s="427"/>
    </row>
    <row r="310" spans="1:5" s="426" customFormat="1" x14ac:dyDescent="0.35">
      <c r="A310" s="180"/>
      <c r="B310" s="420"/>
      <c r="C310" s="181"/>
      <c r="D310" s="182"/>
      <c r="E310" s="427"/>
    </row>
    <row r="311" spans="1:5" s="426" customFormat="1" x14ac:dyDescent="0.35">
      <c r="A311" s="180"/>
      <c r="B311" s="420"/>
      <c r="C311" s="181"/>
      <c r="D311" s="182"/>
      <c r="E311" s="427"/>
    </row>
    <row r="312" spans="1:5" s="426" customFormat="1" x14ac:dyDescent="0.35">
      <c r="A312" s="180"/>
      <c r="B312" s="420"/>
      <c r="C312" s="181"/>
      <c r="D312" s="182"/>
      <c r="E312" s="427"/>
    </row>
    <row r="313" spans="1:5" s="426" customFormat="1" x14ac:dyDescent="0.35">
      <c r="A313" s="180"/>
      <c r="B313" s="420"/>
      <c r="C313" s="181"/>
      <c r="D313" s="182"/>
      <c r="E313" s="427"/>
    </row>
    <row r="314" spans="1:5" s="426" customFormat="1" x14ac:dyDescent="0.35">
      <c r="A314" s="180"/>
      <c r="B314" s="420"/>
      <c r="C314" s="181"/>
      <c r="D314" s="182"/>
      <c r="E314" s="427"/>
    </row>
    <row r="315" spans="1:5" s="426" customFormat="1" x14ac:dyDescent="0.35">
      <c r="A315" s="180"/>
      <c r="B315" s="420"/>
      <c r="C315" s="181"/>
      <c r="D315" s="182"/>
      <c r="E315" s="427"/>
    </row>
    <row r="316" spans="1:5" s="426" customFormat="1" x14ac:dyDescent="0.35">
      <c r="A316" s="180"/>
      <c r="B316" s="420"/>
      <c r="C316" s="181"/>
      <c r="D316" s="182"/>
      <c r="E316" s="427"/>
    </row>
    <row r="317" spans="1:5" s="426" customFormat="1" x14ac:dyDescent="0.35">
      <c r="A317" s="180"/>
      <c r="B317" s="420"/>
      <c r="C317" s="181"/>
      <c r="D317" s="182"/>
      <c r="E317" s="427"/>
    </row>
    <row r="318" spans="1:5" s="426" customFormat="1" x14ac:dyDescent="0.35">
      <c r="A318" s="180"/>
      <c r="B318" s="420"/>
      <c r="C318" s="181"/>
      <c r="D318" s="182"/>
      <c r="E318" s="427"/>
    </row>
    <row r="319" spans="1:5" s="426" customFormat="1" x14ac:dyDescent="0.35">
      <c r="A319" s="180"/>
      <c r="B319" s="420"/>
      <c r="C319" s="181"/>
      <c r="D319" s="182"/>
      <c r="E319" s="427"/>
    </row>
    <row r="320" spans="1:5" s="426" customFormat="1" x14ac:dyDescent="0.35">
      <c r="A320" s="180"/>
      <c r="B320" s="420"/>
      <c r="C320" s="181"/>
      <c r="D320" s="182"/>
      <c r="E320" s="427"/>
    </row>
    <row r="321" spans="1:5" s="426" customFormat="1" x14ac:dyDescent="0.35">
      <c r="A321" s="180"/>
      <c r="B321" s="420"/>
      <c r="C321" s="181"/>
      <c r="D321" s="182"/>
      <c r="E321" s="427"/>
    </row>
    <row r="322" spans="1:5" s="426" customFormat="1" x14ac:dyDescent="0.35">
      <c r="A322" s="180"/>
      <c r="B322" s="420"/>
      <c r="C322" s="181"/>
      <c r="D322" s="182"/>
      <c r="E322" s="427"/>
    </row>
    <row r="323" spans="1:5" s="426" customFormat="1" x14ac:dyDescent="0.35">
      <c r="A323" s="180"/>
      <c r="B323" s="420"/>
      <c r="C323" s="181"/>
      <c r="D323" s="182"/>
      <c r="E323" s="427"/>
    </row>
    <row r="324" spans="1:5" s="426" customFormat="1" x14ac:dyDescent="0.35">
      <c r="A324" s="180"/>
      <c r="B324" s="420"/>
      <c r="C324" s="181"/>
      <c r="D324" s="182"/>
      <c r="E324" s="427"/>
    </row>
    <row r="325" spans="1:5" s="426" customFormat="1" x14ac:dyDescent="0.35">
      <c r="A325" s="180"/>
      <c r="B325" s="420"/>
      <c r="C325" s="181"/>
      <c r="D325" s="182"/>
      <c r="E325" s="427"/>
    </row>
    <row r="326" spans="1:5" s="426" customFormat="1" x14ac:dyDescent="0.35">
      <c r="A326" s="180"/>
      <c r="B326" s="420"/>
      <c r="C326" s="181"/>
      <c r="D326" s="182"/>
      <c r="E326" s="427"/>
    </row>
    <row r="327" spans="1:5" s="426" customFormat="1" x14ac:dyDescent="0.35">
      <c r="A327" s="180"/>
      <c r="B327" s="420"/>
      <c r="C327" s="181"/>
      <c r="D327" s="182"/>
      <c r="E327" s="427"/>
    </row>
    <row r="328" spans="1:5" s="426" customFormat="1" x14ac:dyDescent="0.35">
      <c r="A328" s="180"/>
      <c r="B328" s="420"/>
      <c r="C328" s="181"/>
      <c r="D328" s="182"/>
      <c r="E328" s="427"/>
    </row>
    <row r="329" spans="1:5" s="426" customFormat="1" x14ac:dyDescent="0.35">
      <c r="A329" s="180"/>
      <c r="B329" s="420"/>
      <c r="C329" s="181"/>
      <c r="D329" s="182"/>
      <c r="E329" s="427"/>
    </row>
    <row r="330" spans="1:5" s="426" customFormat="1" x14ac:dyDescent="0.35">
      <c r="A330" s="180"/>
      <c r="B330" s="420"/>
      <c r="C330" s="181"/>
      <c r="D330" s="182"/>
      <c r="E330" s="427"/>
    </row>
    <row r="331" spans="1:5" s="426" customFormat="1" x14ac:dyDescent="0.35">
      <c r="A331" s="180"/>
      <c r="B331" s="420"/>
      <c r="C331" s="181"/>
      <c r="D331" s="182"/>
      <c r="E331" s="427"/>
    </row>
    <row r="332" spans="1:5" s="426" customFormat="1" x14ac:dyDescent="0.35">
      <c r="A332" s="180"/>
      <c r="B332" s="420"/>
      <c r="C332" s="181"/>
      <c r="D332" s="182"/>
      <c r="E332" s="427"/>
    </row>
    <row r="333" spans="1:5" s="426" customFormat="1" x14ac:dyDescent="0.35">
      <c r="A333" s="180"/>
      <c r="B333" s="420"/>
      <c r="C333" s="181"/>
      <c r="D333" s="182"/>
      <c r="E333" s="427"/>
    </row>
    <row r="334" spans="1:5" s="426" customFormat="1" x14ac:dyDescent="0.35">
      <c r="A334" s="180"/>
      <c r="B334" s="420"/>
      <c r="C334" s="181"/>
      <c r="D334" s="182"/>
      <c r="E334" s="427"/>
    </row>
    <row r="335" spans="1:5" s="426" customFormat="1" x14ac:dyDescent="0.35">
      <c r="A335" s="180"/>
      <c r="B335" s="420"/>
      <c r="C335" s="181"/>
      <c r="D335" s="182"/>
      <c r="E335" s="427"/>
    </row>
    <row r="336" spans="1:5" s="426" customFormat="1" x14ac:dyDescent="0.35">
      <c r="A336" s="180"/>
      <c r="B336" s="420"/>
      <c r="C336" s="181"/>
      <c r="D336" s="182"/>
      <c r="E336" s="427"/>
    </row>
    <row r="337" spans="1:5" s="426" customFormat="1" x14ac:dyDescent="0.35">
      <c r="A337" s="180"/>
      <c r="B337" s="420"/>
      <c r="C337" s="181"/>
      <c r="D337" s="182"/>
      <c r="E337" s="427"/>
    </row>
    <row r="338" spans="1:5" s="426" customFormat="1" x14ac:dyDescent="0.35">
      <c r="A338" s="180"/>
      <c r="B338" s="420"/>
      <c r="C338" s="181"/>
      <c r="D338" s="182"/>
      <c r="E338" s="427"/>
    </row>
    <row r="339" spans="1:5" s="426" customFormat="1" x14ac:dyDescent="0.35">
      <c r="A339" s="180"/>
      <c r="B339" s="420"/>
      <c r="C339" s="181"/>
      <c r="D339" s="182"/>
      <c r="E339" s="427"/>
    </row>
    <row r="340" spans="1:5" s="426" customFormat="1" x14ac:dyDescent="0.35">
      <c r="A340" s="180"/>
      <c r="B340" s="420"/>
      <c r="C340" s="181"/>
      <c r="D340" s="182"/>
      <c r="E340" s="427"/>
    </row>
    <row r="341" spans="1:5" s="426" customFormat="1" x14ac:dyDescent="0.35">
      <c r="A341" s="180"/>
      <c r="B341" s="420"/>
      <c r="C341" s="181"/>
      <c r="D341" s="182"/>
      <c r="E341" s="427"/>
    </row>
    <row r="342" spans="1:5" s="426" customFormat="1" x14ac:dyDescent="0.35">
      <c r="A342" s="180"/>
      <c r="B342" s="420"/>
      <c r="C342" s="181"/>
      <c r="D342" s="182"/>
      <c r="E342" s="427"/>
    </row>
    <row r="343" spans="1:5" s="426" customFormat="1" x14ac:dyDescent="0.35">
      <c r="A343" s="180"/>
      <c r="B343" s="420"/>
      <c r="C343" s="181"/>
      <c r="D343" s="182"/>
      <c r="E343" s="427"/>
    </row>
    <row r="344" spans="1:5" s="426" customFormat="1" x14ac:dyDescent="0.35">
      <c r="A344" s="180"/>
      <c r="B344" s="420"/>
      <c r="C344" s="181"/>
      <c r="D344" s="182"/>
      <c r="E344" s="427"/>
    </row>
    <row r="345" spans="1:5" s="426" customFormat="1" x14ac:dyDescent="0.35">
      <c r="A345" s="180"/>
      <c r="B345" s="420"/>
      <c r="C345" s="181"/>
      <c r="D345" s="182"/>
      <c r="E345" s="427"/>
    </row>
    <row r="346" spans="1:5" s="426" customFormat="1" x14ac:dyDescent="0.35">
      <c r="A346" s="180"/>
      <c r="B346" s="420"/>
      <c r="C346" s="181"/>
      <c r="D346" s="182"/>
      <c r="E346" s="427"/>
    </row>
    <row r="347" spans="1:5" s="426" customFormat="1" x14ac:dyDescent="0.35">
      <c r="A347" s="180"/>
      <c r="B347" s="420"/>
      <c r="C347" s="181"/>
      <c r="D347" s="182"/>
      <c r="E347" s="427"/>
    </row>
    <row r="348" spans="1:5" s="426" customFormat="1" x14ac:dyDescent="0.35">
      <c r="A348" s="180"/>
      <c r="B348" s="420"/>
      <c r="C348" s="181"/>
      <c r="D348" s="182"/>
      <c r="E348" s="427"/>
    </row>
    <row r="349" spans="1:5" s="426" customFormat="1" x14ac:dyDescent="0.35">
      <c r="A349" s="180"/>
      <c r="B349" s="420"/>
      <c r="C349" s="181"/>
      <c r="D349" s="182"/>
      <c r="E349" s="427"/>
    </row>
    <row r="350" spans="1:5" s="426" customFormat="1" x14ac:dyDescent="0.35">
      <c r="A350" s="180"/>
      <c r="B350" s="420"/>
      <c r="C350" s="181"/>
      <c r="D350" s="182"/>
      <c r="E350" s="427"/>
    </row>
    <row r="351" spans="1:5" s="426" customFormat="1" x14ac:dyDescent="0.35">
      <c r="A351" s="180"/>
      <c r="B351" s="420"/>
      <c r="C351" s="181"/>
      <c r="D351" s="182"/>
      <c r="E351" s="427"/>
    </row>
    <row r="352" spans="1:5" s="426" customFormat="1" x14ac:dyDescent="0.35">
      <c r="A352" s="180"/>
      <c r="B352" s="420"/>
      <c r="C352" s="181"/>
      <c r="D352" s="182"/>
      <c r="E352" s="427"/>
    </row>
    <row r="353" spans="1:5" s="426" customFormat="1" x14ac:dyDescent="0.35">
      <c r="A353" s="180"/>
      <c r="B353" s="420"/>
      <c r="C353" s="181"/>
      <c r="D353" s="182"/>
      <c r="E353" s="427"/>
    </row>
    <row r="354" spans="1:5" s="426" customFormat="1" x14ac:dyDescent="0.35">
      <c r="A354" s="180"/>
      <c r="B354" s="420"/>
      <c r="C354" s="181"/>
      <c r="D354" s="182"/>
      <c r="E354" s="427"/>
    </row>
    <row r="355" spans="1:5" s="426" customFormat="1" x14ac:dyDescent="0.35">
      <c r="A355" s="180"/>
      <c r="B355" s="420"/>
      <c r="C355" s="181"/>
      <c r="D355" s="182"/>
      <c r="E355" s="427"/>
    </row>
    <row r="356" spans="1:5" s="426" customFormat="1" x14ac:dyDescent="0.35">
      <c r="A356" s="180"/>
      <c r="B356" s="420"/>
      <c r="C356" s="181"/>
      <c r="D356" s="182"/>
      <c r="E356" s="427"/>
    </row>
    <row r="357" spans="1:5" s="426" customFormat="1" x14ac:dyDescent="0.35">
      <c r="A357" s="180"/>
      <c r="B357" s="420"/>
      <c r="C357" s="181"/>
      <c r="D357" s="182"/>
      <c r="E357" s="427"/>
    </row>
    <row r="358" spans="1:5" s="426" customFormat="1" x14ac:dyDescent="0.35">
      <c r="A358" s="180"/>
      <c r="B358" s="420"/>
      <c r="C358" s="181"/>
      <c r="D358" s="182"/>
      <c r="E358" s="427"/>
    </row>
    <row r="359" spans="1:5" s="426" customFormat="1" x14ac:dyDescent="0.35">
      <c r="A359" s="180"/>
      <c r="B359" s="420"/>
      <c r="C359" s="181"/>
      <c r="D359" s="182"/>
      <c r="E359" s="427"/>
    </row>
    <row r="360" spans="1:5" s="426" customFormat="1" x14ac:dyDescent="0.35">
      <c r="A360" s="180"/>
      <c r="B360" s="420"/>
      <c r="C360" s="181"/>
      <c r="D360" s="182"/>
      <c r="E360" s="427"/>
    </row>
    <row r="361" spans="1:5" s="426" customFormat="1" x14ac:dyDescent="0.35">
      <c r="A361" s="180"/>
      <c r="B361" s="420"/>
      <c r="C361" s="181"/>
      <c r="D361" s="182"/>
      <c r="E361" s="427"/>
    </row>
    <row r="362" spans="1:5" s="426" customFormat="1" x14ac:dyDescent="0.35">
      <c r="A362" s="180"/>
      <c r="B362" s="420"/>
      <c r="C362" s="181"/>
      <c r="D362" s="182"/>
      <c r="E362" s="427"/>
    </row>
    <row r="363" spans="1:5" s="426" customFormat="1" x14ac:dyDescent="0.35">
      <c r="A363" s="180"/>
      <c r="B363" s="420"/>
      <c r="C363" s="181"/>
      <c r="D363" s="182"/>
      <c r="E363" s="427"/>
    </row>
    <row r="364" spans="1:5" s="426" customFormat="1" x14ac:dyDescent="0.35">
      <c r="A364" s="180"/>
      <c r="B364" s="420"/>
      <c r="C364" s="181"/>
      <c r="D364" s="182"/>
      <c r="E364" s="427"/>
    </row>
    <row r="365" spans="1:5" s="426" customFormat="1" x14ac:dyDescent="0.35">
      <c r="A365" s="180"/>
      <c r="B365" s="420"/>
      <c r="C365" s="181"/>
      <c r="D365" s="182"/>
      <c r="E365" s="427"/>
    </row>
    <row r="366" spans="1:5" s="426" customFormat="1" x14ac:dyDescent="0.35">
      <c r="A366" s="180"/>
      <c r="B366" s="420"/>
      <c r="C366" s="181"/>
      <c r="D366" s="182"/>
      <c r="E366" s="427"/>
    </row>
    <row r="367" spans="1:5" s="426" customFormat="1" x14ac:dyDescent="0.35">
      <c r="A367" s="180"/>
      <c r="B367" s="420"/>
      <c r="C367" s="181"/>
      <c r="D367" s="182"/>
      <c r="E367" s="427"/>
    </row>
    <row r="368" spans="1:5" s="426" customFormat="1" x14ac:dyDescent="0.35">
      <c r="A368" s="180"/>
      <c r="B368" s="420"/>
      <c r="C368" s="181"/>
      <c r="D368" s="182"/>
      <c r="E368" s="427"/>
    </row>
    <row r="369" spans="1:5" s="426" customFormat="1" x14ac:dyDescent="0.35">
      <c r="A369" s="180"/>
      <c r="B369" s="420"/>
      <c r="C369" s="181"/>
      <c r="D369" s="182"/>
      <c r="E369" s="427"/>
    </row>
    <row r="370" spans="1:5" s="426" customFormat="1" x14ac:dyDescent="0.35">
      <c r="A370" s="180"/>
      <c r="B370" s="420"/>
      <c r="C370" s="181"/>
      <c r="D370" s="182"/>
      <c r="E370" s="427"/>
    </row>
    <row r="371" spans="1:5" s="426" customFormat="1" x14ac:dyDescent="0.35">
      <c r="A371" s="180"/>
      <c r="B371" s="420"/>
      <c r="C371" s="181"/>
      <c r="D371" s="182"/>
      <c r="E371" s="427"/>
    </row>
    <row r="372" spans="1:5" s="426" customFormat="1" x14ac:dyDescent="0.35">
      <c r="A372" s="180"/>
      <c r="B372" s="420"/>
      <c r="C372" s="181"/>
      <c r="D372" s="182"/>
      <c r="E372" s="427"/>
    </row>
    <row r="373" spans="1:5" s="426" customFormat="1" x14ac:dyDescent="0.35">
      <c r="A373" s="180"/>
      <c r="B373" s="420"/>
      <c r="C373" s="181"/>
      <c r="D373" s="182"/>
      <c r="E373" s="427"/>
    </row>
    <row r="374" spans="1:5" s="426" customFormat="1" x14ac:dyDescent="0.35">
      <c r="A374" s="180"/>
      <c r="B374" s="420"/>
      <c r="C374" s="181"/>
      <c r="D374" s="182"/>
      <c r="E374" s="427"/>
    </row>
    <row r="375" spans="1:5" s="426" customFormat="1" x14ac:dyDescent="0.35">
      <c r="A375" s="180"/>
      <c r="B375" s="420"/>
      <c r="C375" s="181"/>
      <c r="D375" s="182"/>
      <c r="E375" s="427"/>
    </row>
    <row r="376" spans="1:5" s="426" customFormat="1" x14ac:dyDescent="0.35">
      <c r="A376" s="180"/>
      <c r="B376" s="420"/>
      <c r="C376" s="181"/>
      <c r="D376" s="182"/>
      <c r="E376" s="427"/>
    </row>
    <row r="377" spans="1:5" s="426" customFormat="1" x14ac:dyDescent="0.35">
      <c r="A377" s="180"/>
      <c r="B377" s="420"/>
      <c r="C377" s="181"/>
      <c r="D377" s="182"/>
      <c r="E377" s="427"/>
    </row>
    <row r="378" spans="1:5" s="426" customFormat="1" x14ac:dyDescent="0.35">
      <c r="A378" s="180"/>
      <c r="B378" s="420"/>
      <c r="C378" s="181"/>
      <c r="D378" s="182"/>
      <c r="E378" s="427"/>
    </row>
    <row r="379" spans="1:5" s="426" customFormat="1" x14ac:dyDescent="0.35">
      <c r="A379" s="180"/>
      <c r="B379" s="420"/>
      <c r="C379" s="181"/>
      <c r="D379" s="182"/>
      <c r="E379" s="427"/>
    </row>
    <row r="380" spans="1:5" s="426" customFormat="1" x14ac:dyDescent="0.35">
      <c r="A380" s="180"/>
      <c r="B380" s="420"/>
      <c r="C380" s="181"/>
      <c r="D380" s="182"/>
      <c r="E380" s="427"/>
    </row>
    <row r="381" spans="1:5" s="426" customFormat="1" x14ac:dyDescent="0.35">
      <c r="A381" s="180"/>
      <c r="B381" s="420"/>
      <c r="C381" s="181"/>
      <c r="D381" s="182"/>
      <c r="E381" s="427"/>
    </row>
    <row r="382" spans="1:5" s="426" customFormat="1" x14ac:dyDescent="0.35">
      <c r="A382" s="180"/>
      <c r="B382" s="420"/>
      <c r="C382" s="181"/>
      <c r="D382" s="182"/>
      <c r="E382" s="427"/>
    </row>
  </sheetData>
  <customSheetViews>
    <customSheetView guid="{08CA5213-9F2B-4328-B239-3EDB16477A05}" hiddenColumns="1">
      <selection sqref="A1:E1"/>
      <pageMargins left="0.7" right="0.7" top="0.75" bottom="0.75" header="0.3" footer="0.3"/>
    </customSheetView>
  </customSheetViews>
  <mergeCells count="15">
    <mergeCell ref="A82:E82"/>
    <mergeCell ref="A4:B4"/>
    <mergeCell ref="C4:D4"/>
    <mergeCell ref="A1:E1"/>
    <mergeCell ref="A2:B2"/>
    <mergeCell ref="C2:D2"/>
    <mergeCell ref="A3:B3"/>
    <mergeCell ref="C3:D3"/>
    <mergeCell ref="A73:F81"/>
    <mergeCell ref="A7:F15"/>
    <mergeCell ref="A18:F26"/>
    <mergeCell ref="A29:F37"/>
    <mergeCell ref="A40:F48"/>
    <mergeCell ref="A51:F59"/>
    <mergeCell ref="A62:F7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2" workbookViewId="0">
      <selection activeCell="O111" sqref="O111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16</vt:i4>
      </vt:variant>
    </vt:vector>
  </HeadingPairs>
  <TitlesOfParts>
    <vt:vector size="44" baseType="lpstr">
      <vt:lpstr>Templates.Links</vt:lpstr>
      <vt:lpstr>Inquiry</vt:lpstr>
      <vt:lpstr>FAC.</vt:lpstr>
      <vt:lpstr>F counts</vt:lpstr>
      <vt:lpstr>MED.</vt:lpstr>
      <vt:lpstr>M counts</vt:lpstr>
      <vt:lpstr>C.</vt:lpstr>
      <vt:lpstr>C counts</vt:lpstr>
      <vt:lpstr>H</vt:lpstr>
      <vt:lpstr>H Counts</vt:lpstr>
      <vt:lpstr>SDs</vt:lpstr>
      <vt:lpstr>DR</vt:lpstr>
      <vt:lpstr>Contracts</vt:lpstr>
      <vt:lpstr>SG</vt:lpstr>
      <vt:lpstr>Time</vt:lpstr>
      <vt:lpstr>data input</vt:lpstr>
      <vt:lpstr>p v 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Sheet1</vt:lpstr>
      <vt:lpstr>Inquiry!B</vt:lpstr>
      <vt:lpstr>B</vt:lpstr>
      <vt:lpstr>Inquiry!D</vt:lpstr>
      <vt:lpstr>D</vt:lpstr>
      <vt:lpstr>Inquiry!P</vt:lpstr>
      <vt:lpstr>P</vt:lpstr>
      <vt:lpstr>Inquiry!Parent</vt:lpstr>
      <vt:lpstr>Parent</vt:lpstr>
      <vt:lpstr>SDs!Print_Area</vt:lpstr>
      <vt:lpstr>SDs!Print_Titles</vt:lpstr>
      <vt:lpstr>Inquiry!S</vt:lpstr>
      <vt:lpstr>S</vt:lpstr>
      <vt:lpstr>Inquiry!U</vt:lpstr>
      <vt:lpstr>U</vt:lpstr>
      <vt:lpstr>Inquiry!W</vt:lpstr>
      <vt:lpstr>W</vt:lpstr>
    </vt:vector>
  </TitlesOfParts>
  <Company>Idaho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lrobb@sde.idaho.gov</dc:creator>
  <cp:lastModifiedBy>Melanie Reese</cp:lastModifiedBy>
  <cp:lastPrinted>2016-07-05T21:48:00Z</cp:lastPrinted>
  <dcterms:created xsi:type="dcterms:W3CDTF">2012-07-16T21:31:03Z</dcterms:created>
  <dcterms:modified xsi:type="dcterms:W3CDTF">2017-10-17T16:56:25Z</dcterms:modified>
</cp:coreProperties>
</file>